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Pol'!$A$1:$W$76</definedName>
    <definedName name="_xlnm.Print_Area" localSheetId="4">'1 2 Pol'!$A$1:$W$24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/>
  <c r="I56"/>
  <c r="I55"/>
  <c r="I54"/>
  <c r="I53"/>
  <c r="I52"/>
  <c r="I51"/>
  <c r="I50"/>
  <c r="G42"/>
  <c r="F42"/>
  <c r="G41"/>
  <c r="F41"/>
  <c r="G40"/>
  <c r="F40"/>
  <c r="G39"/>
  <c r="F39"/>
  <c r="G23" i="13"/>
  <c r="G9"/>
  <c r="G12"/>
  <c r="G14"/>
  <c r="G16"/>
  <c r="G8"/>
  <c r="I9"/>
  <c r="I12"/>
  <c r="I14"/>
  <c r="I16"/>
  <c r="I8"/>
  <c r="K9"/>
  <c r="K12"/>
  <c r="K14"/>
  <c r="K16"/>
  <c r="K8"/>
  <c r="M9"/>
  <c r="M12"/>
  <c r="M14"/>
  <c r="M16"/>
  <c r="M8"/>
  <c r="O9"/>
  <c r="O12"/>
  <c r="O14"/>
  <c r="O16"/>
  <c r="O8"/>
  <c r="Q9"/>
  <c r="Q12"/>
  <c r="Q14"/>
  <c r="Q16"/>
  <c r="Q8"/>
  <c r="V9"/>
  <c r="V12"/>
  <c r="V14"/>
  <c r="V16"/>
  <c r="V8"/>
  <c r="G19"/>
  <c r="G21"/>
  <c r="G18"/>
  <c r="I19"/>
  <c r="I21"/>
  <c r="I18"/>
  <c r="K19"/>
  <c r="K21"/>
  <c r="K18"/>
  <c r="M19"/>
  <c r="M21"/>
  <c r="M18"/>
  <c r="O19"/>
  <c r="O21"/>
  <c r="O18"/>
  <c r="Q19"/>
  <c r="Q21"/>
  <c r="Q18"/>
  <c r="V19"/>
  <c r="V21"/>
  <c r="V18"/>
  <c r="AE23"/>
  <c r="AF23"/>
  <c r="G75" i="12"/>
  <c r="BA48"/>
  <c r="G9"/>
  <c r="G11"/>
  <c r="G12"/>
  <c r="G14"/>
  <c r="G17"/>
  <c r="G20"/>
  <c r="G22"/>
  <c r="G24"/>
  <c r="G27"/>
  <c r="G29"/>
  <c r="G31"/>
  <c r="G33"/>
  <c r="G8"/>
  <c r="I9"/>
  <c r="I11"/>
  <c r="I12"/>
  <c r="I14"/>
  <c r="I17"/>
  <c r="I20"/>
  <c r="I22"/>
  <c r="I24"/>
  <c r="I27"/>
  <c r="I29"/>
  <c r="I31"/>
  <c r="I33"/>
  <c r="I8"/>
  <c r="K9"/>
  <c r="K11"/>
  <c r="K12"/>
  <c r="K14"/>
  <c r="K17"/>
  <c r="K20"/>
  <c r="K22"/>
  <c r="K24"/>
  <c r="K27"/>
  <c r="K29"/>
  <c r="K31"/>
  <c r="K33"/>
  <c r="K8"/>
  <c r="M9"/>
  <c r="M11"/>
  <c r="M12"/>
  <c r="M14"/>
  <c r="M17"/>
  <c r="M20"/>
  <c r="M22"/>
  <c r="M24"/>
  <c r="M27"/>
  <c r="M29"/>
  <c r="M31"/>
  <c r="M33"/>
  <c r="M8"/>
  <c r="O9"/>
  <c r="O11"/>
  <c r="O12"/>
  <c r="O14"/>
  <c r="O17"/>
  <c r="O20"/>
  <c r="O22"/>
  <c r="O24"/>
  <c r="O27"/>
  <c r="O29"/>
  <c r="O31"/>
  <c r="O33"/>
  <c r="O8"/>
  <c r="Q9"/>
  <c r="Q11"/>
  <c r="Q12"/>
  <c r="Q14"/>
  <c r="Q17"/>
  <c r="Q20"/>
  <c r="Q22"/>
  <c r="Q24"/>
  <c r="Q27"/>
  <c r="Q29"/>
  <c r="Q31"/>
  <c r="Q33"/>
  <c r="Q8"/>
  <c r="V9"/>
  <c r="V11"/>
  <c r="V12"/>
  <c r="V14"/>
  <c r="V17"/>
  <c r="V20"/>
  <c r="V22"/>
  <c r="V24"/>
  <c r="V27"/>
  <c r="V29"/>
  <c r="V31"/>
  <c r="V33"/>
  <c r="V8"/>
  <c r="G36"/>
  <c r="G37"/>
  <c r="G39"/>
  <c r="G42"/>
  <c r="G43"/>
  <c r="G44"/>
  <c r="G45"/>
  <c r="G35"/>
  <c r="I36"/>
  <c r="I37"/>
  <c r="I39"/>
  <c r="I42"/>
  <c r="I43"/>
  <c r="I44"/>
  <c r="I45"/>
  <c r="I35"/>
  <c r="K36"/>
  <c r="K37"/>
  <c r="K39"/>
  <c r="K42"/>
  <c r="K43"/>
  <c r="K44"/>
  <c r="K45"/>
  <c r="K35"/>
  <c r="M36"/>
  <c r="M37"/>
  <c r="M39"/>
  <c r="M42"/>
  <c r="M43"/>
  <c r="M44"/>
  <c r="M45"/>
  <c r="M35"/>
  <c r="O36"/>
  <c r="O37"/>
  <c r="O39"/>
  <c r="O42"/>
  <c r="O43"/>
  <c r="O44"/>
  <c r="O45"/>
  <c r="O35"/>
  <c r="Q36"/>
  <c r="Q37"/>
  <c r="Q39"/>
  <c r="Q42"/>
  <c r="Q43"/>
  <c r="Q44"/>
  <c r="Q45"/>
  <c r="Q35"/>
  <c r="V36"/>
  <c r="V37"/>
  <c r="V39"/>
  <c r="V42"/>
  <c r="V43"/>
  <c r="V44"/>
  <c r="V45"/>
  <c r="V35"/>
  <c r="G47"/>
  <c r="G49"/>
  <c r="G46"/>
  <c r="I47"/>
  <c r="I49"/>
  <c r="I46"/>
  <c r="K47"/>
  <c r="K49"/>
  <c r="K46"/>
  <c r="M47"/>
  <c r="M49"/>
  <c r="M46"/>
  <c r="O47"/>
  <c r="O49"/>
  <c r="O46"/>
  <c r="Q47"/>
  <c r="Q49"/>
  <c r="Q46"/>
  <c r="V47"/>
  <c r="V49"/>
  <c r="V46"/>
  <c r="G51"/>
  <c r="G53"/>
  <c r="G56"/>
  <c r="G57"/>
  <c r="G58"/>
  <c r="G59"/>
  <c r="G60"/>
  <c r="G61"/>
  <c r="G63"/>
  <c r="G50"/>
  <c r="I51"/>
  <c r="I53"/>
  <c r="I56"/>
  <c r="I57"/>
  <c r="I58"/>
  <c r="I59"/>
  <c r="I60"/>
  <c r="I61"/>
  <c r="I63"/>
  <c r="I50"/>
  <c r="K51"/>
  <c r="K53"/>
  <c r="K56"/>
  <c r="K57"/>
  <c r="K58"/>
  <c r="K59"/>
  <c r="K60"/>
  <c r="K61"/>
  <c r="K63"/>
  <c r="K50"/>
  <c r="M51"/>
  <c r="M53"/>
  <c r="M56"/>
  <c r="M57"/>
  <c r="M58"/>
  <c r="M59"/>
  <c r="M60"/>
  <c r="M61"/>
  <c r="M63"/>
  <c r="M50"/>
  <c r="O51"/>
  <c r="O53"/>
  <c r="O56"/>
  <c r="O57"/>
  <c r="O58"/>
  <c r="O59"/>
  <c r="O60"/>
  <c r="O61"/>
  <c r="O63"/>
  <c r="O50"/>
  <c r="Q51"/>
  <c r="Q53"/>
  <c r="Q56"/>
  <c r="Q57"/>
  <c r="Q58"/>
  <c r="Q59"/>
  <c r="Q60"/>
  <c r="Q61"/>
  <c r="Q63"/>
  <c r="Q50"/>
  <c r="V51"/>
  <c r="V53"/>
  <c r="V56"/>
  <c r="V57"/>
  <c r="V58"/>
  <c r="V59"/>
  <c r="V60"/>
  <c r="V61"/>
  <c r="V63"/>
  <c r="V50"/>
  <c r="G65"/>
  <c r="G64"/>
  <c r="I65"/>
  <c r="I64"/>
  <c r="K65"/>
  <c r="K64"/>
  <c r="M65"/>
  <c r="M64"/>
  <c r="O65"/>
  <c r="O64"/>
  <c r="Q65"/>
  <c r="Q64"/>
  <c r="V65"/>
  <c r="V64"/>
  <c r="G68"/>
  <c r="G70"/>
  <c r="G72"/>
  <c r="G73"/>
  <c r="G67"/>
  <c r="I68"/>
  <c r="I70"/>
  <c r="I72"/>
  <c r="I73"/>
  <c r="I67"/>
  <c r="K68"/>
  <c r="K70"/>
  <c r="K72"/>
  <c r="K73"/>
  <c r="K67"/>
  <c r="M68"/>
  <c r="M70"/>
  <c r="M72"/>
  <c r="M73"/>
  <c r="M67"/>
  <c r="O68"/>
  <c r="O70"/>
  <c r="O72"/>
  <c r="O73"/>
  <c r="O67"/>
  <c r="Q68"/>
  <c r="Q70"/>
  <c r="Q72"/>
  <c r="Q73"/>
  <c r="Q67"/>
  <c r="V68"/>
  <c r="V70"/>
  <c r="V72"/>
  <c r="V73"/>
  <c r="V67"/>
  <c r="AE75"/>
  <c r="AF75"/>
  <c r="I20" i="1"/>
  <c r="I19"/>
  <c r="I18"/>
  <c r="I17"/>
  <c r="I16"/>
  <c r="I58"/>
  <c r="J50"/>
  <c r="J51"/>
  <c r="J52"/>
  <c r="J53"/>
  <c r="J54"/>
  <c r="J55"/>
  <c r="J56"/>
  <c r="J57"/>
  <c r="J58"/>
  <c r="F43"/>
  <c r="G23"/>
  <c r="A23"/>
  <c r="A24"/>
  <c r="G24"/>
  <c r="G43"/>
  <c r="G25"/>
  <c r="A25"/>
  <c r="A26"/>
  <c r="G26"/>
  <c r="A27"/>
  <c r="A29"/>
  <c r="G29"/>
  <c r="G28"/>
  <c r="G27"/>
  <c r="H39"/>
  <c r="H43"/>
  <c r="I39"/>
  <c r="I43"/>
  <c r="J39"/>
  <c r="J43"/>
  <c r="H42"/>
  <c r="I42"/>
  <c r="J42"/>
  <c r="H41"/>
  <c r="I41"/>
  <c r="J41"/>
  <c r="H40"/>
  <c r="I40"/>
  <c r="J40"/>
  <c r="I21"/>
  <c r="J28"/>
  <c r="J26"/>
  <c r="G38"/>
  <c r="F38"/>
  <c r="H32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<sst xmlns="http://schemas.openxmlformats.org/spreadsheetml/2006/main" count="551" uniqueCount="237">
  <si>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</si>
  <si>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</si>
  <si>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</si>
  <si>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</si>
  <si>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</si>
  <si>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</si>
  <si>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</si>
  <si>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</si>
  <si>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</si>
  <si>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</si>
  <si>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</si>
  <si>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</si>
  <si>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</si>
  <si>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</si>
  <si>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</si>
  <si>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</si>
  <si>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</si>
  <si>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</si>
  <si>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</si>
  <si>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</si>
  <si>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</si>
  <si>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</si>
  <si>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</si>
  <si>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</si>
  <si>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</si>
  <si>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</si>
  <si>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</si>
  <si>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</si>
  <si>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</si>
  <si>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</si>
  <si>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</si>
  <si>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</si>
  <si>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</si>
  <si>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</si>
  <si>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</si>
  <si>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</si>
  <si>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</si>
  <si>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</si>
  <si>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</si>
  <si>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</si>
  <si>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</si>
  <si>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</si>
  <si>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</si>
  <si>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Jan Červinka</t>
  </si>
  <si>
    <t>201704</t>
  </si>
  <si>
    <t>Oprava MK Pohledec - 3. etapa</t>
  </si>
  <si>
    <t>Stavba</t>
  </si>
  <si>
    <t>1</t>
  </si>
  <si>
    <t>Oprava MK</t>
  </si>
  <si>
    <t>Rozpočet</t>
  </si>
  <si>
    <t>2</t>
  </si>
  <si>
    <t>Vedlejší a ostatní náklady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</si>
  <si>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</si>
  <si>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</si>
  <si>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</si>
  <si>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</si>
  <si>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</si>
  <si>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</si>
  <si>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</si>
  <si>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</si>
  <si>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</si>
  <si>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</si>
  <si>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</si>
  <si>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</si>
  <si>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</si>
  <si>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</si>
  <si>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</si>
  <si>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</si>
  <si>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</si>
  <si>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</si>
  <si>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</si>
  <si>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</si>
  <si>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</si>
  <si>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</si>
  <si>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</si>
  <si>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</si>
  <si>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</si>
  <si>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</si>
  <si>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</si>
  <si>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</si>
  <si>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</si>
  <si>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</si>
  <si>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</si>
  <si>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</si>
  <si>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</si>
  <si>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</si>
  <si>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</si>
  <si>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</si>
  <si>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</si>
  <si>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</si>
  <si>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</si>
  <si>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</si>
  <si>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</si>
  <si>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</si>
  <si>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</si>
  <si>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</si>
  <si>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</si>
  <si>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113107610R00</t>
  </si>
  <si>
    <t>Odstranění podkladů nebo krytů z kameniva hrubého drceného, v ploše jednotlivě nad 50 m2, tloušťka vrstvy 100 mm</t>
  </si>
  <si>
    <t>m2</t>
  </si>
  <si>
    <t>822-1</t>
  </si>
  <si>
    <t>RTS 18/ I</t>
  </si>
  <si>
    <t>POL1_</t>
  </si>
  <si>
    <t>(630*0,8)+2,5</t>
  </si>
  <si>
    <t>VV</t>
  </si>
  <si>
    <t>113108310R00</t>
  </si>
  <si>
    <t>Odstranění podkladů nebo krytů živičných, v ploše jednotlivě do 50 m2, tloušťka vrstvy 100 mm</t>
  </si>
  <si>
    <t>113202111R00</t>
  </si>
  <si>
    <t>Vytrhání obrub z krajníků nebo obrubníků stojatých</t>
  </si>
  <si>
    <t>m</t>
  </si>
  <si>
    <t>POL1_1</t>
  </si>
  <si>
    <t>s vybouráním lože, s přemístěním hmot na skládku na vzdálenost do 3 m nebo naložením na dopravní prostředek</t>
  </si>
  <si>
    <t>SPI</t>
  </si>
  <si>
    <t>121101100R00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</si>
  <si>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</si>
  <si>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</si>
  <si>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</si>
  <si>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</si>
  <si>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630*0,1*0,2+296*0,25*0,1</t>
  </si>
  <si>
    <t>122201101R00</t>
  </si>
  <si>
    <t>Odkopávky a  prokopávky nezapažené v hornině 3_x000D_
 do 100 m3</t>
  </si>
  <si>
    <t>s přehozením výkopku na vzdálenost do 3 m nebo s naložením na dopravní prostředek,</t>
  </si>
  <si>
    <t>630*0,2*0,2</t>
  </si>
  <si>
    <t>171101103R00</t>
  </si>
  <si>
    <t>Uložení sypaniny do násypů zhutněných s uzavřením povrchu násypu z hornin soudržných s předepsanou mírou zhutnění v procentech výsledků zkoušek Proctor-Standard							_x000D_
							_x000D_
 přes 96 do 100 % PS</t>
  </si>
  <si>
    <t>s rozprostřením sypaniny ve vrstvách a s hrubým urovnáním,</t>
  </si>
  <si>
    <t>180401212R00</t>
  </si>
  <si>
    <t>Založení trávníku luční trávník, výsevem, na svahu přes 1:5 do 1:2</t>
  </si>
  <si>
    <t>823-1</t>
  </si>
  <si>
    <t>na půdě předem připravené s pokosením, naložením, odvozem odpadu do 20 km a se složením,</t>
  </si>
  <si>
    <t>181006111R00</t>
  </si>
  <si>
    <t>Rozprostření zemin schopných zúrodnění sklon svahu do 1:5, tloušťka do 100 mm</t>
  </si>
  <si>
    <t>823-2</t>
  </si>
  <si>
    <t>v rovině a ve sklonu do 1:5</t>
  </si>
  <si>
    <t>ve sklonu přes 1:5</t>
  </si>
  <si>
    <t>181101102R00</t>
  </si>
  <si>
    <t>Úprava pláně v zářezech v hornině 1 až 4, se zhutněním</t>
  </si>
  <si>
    <t>vyrovnáním výškových rozdílů, ploch vodorovných a ploch do sklonu 1 : 5.</t>
  </si>
  <si>
    <t>184802111R00</t>
  </si>
  <si>
    <t>Chemické odplevelení půdy před založením kultury postřikem naširoko, v rovině nebo na svahu do 1:5</t>
  </si>
  <si>
    <t>nebo trávníku nebo zpevněných ploch o výměře jednotlivě přes 20 m2,</t>
  </si>
  <si>
    <t>199000002R00</t>
  </si>
  <si>
    <t>Poplatky za skládku horniny 1- 4</t>
  </si>
  <si>
    <t>25,45+25,2</t>
  </si>
  <si>
    <t>00572400R</t>
  </si>
  <si>
    <t>směs travní parková, pro běžnou zátěž</t>
  </si>
  <si>
    <t>kg</t>
  </si>
  <si>
    <t>SPCM</t>
  </si>
  <si>
    <t>POL3_1</t>
  </si>
  <si>
    <t>200/40</t>
  </si>
  <si>
    <t>564831111R00</t>
  </si>
  <si>
    <t>Podklad ze štěrkodrti s rozprostřením a zhutněním frakce 0-63 mm, tloušťka po zhutnění 100 mm</t>
  </si>
  <si>
    <t>564811111R00</t>
  </si>
  <si>
    <t>Podklad ze štěrkodrti s rozprostřením a zhutněním frakce 0-32 mm, tloušťka po zhutnění 50 mm</t>
  </si>
  <si>
    <t>pod obrubníky : 0,25*24</t>
  </si>
  <si>
    <t>565310016R00</t>
  </si>
  <si>
    <t>Podklad z asfaltového recykllátu tloušťka po zhutnění 100 mm</t>
  </si>
  <si>
    <t>s rozprostřením a zhutněním</t>
  </si>
  <si>
    <t>krajnice : 296*0,25</t>
  </si>
  <si>
    <t>573211111R00</t>
  </si>
  <si>
    <t>Postřik živičný spojovací bez posypu kamenivem z asfaltu silničního, v množství od 0,5 do 0,7 kg/m2</t>
  </si>
  <si>
    <t>577142112RT2</t>
  </si>
  <si>
    <t>Beton asfaltový s rozprostřením a zhutněním v pruhu šířky přes 3 m, ACO 11+ nebo ACO 16+, tloušťky 50 mm, plochy od 201 do 1000 m2</t>
  </si>
  <si>
    <t>577142122RT2</t>
  </si>
  <si>
    <t>Beton asfaltový s rozprostřením a zhutněním v pruhu šířky přes 3 m, ACL 16+, tloušťky 50 mm, plochy od 201 do 1000 m2</t>
  </si>
  <si>
    <t>01</t>
  </si>
  <si>
    <t>Asfaltová zálivka svislých styků mezi novými povrchy vozovky a ostatními konstrukcemi a prvky</t>
  </si>
  <si>
    <t>soubor</t>
  </si>
  <si>
    <t>Vlastní</t>
  </si>
  <si>
    <t>Indiv</t>
  </si>
  <si>
    <t>899331111R00</t>
  </si>
  <si>
    <t>Výšková úprava uličního vstupu nebo vpustě do 20 cm zvýšením poklopu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</si>
  <si>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</si>
  <si>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</si>
  <si>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02</t>
  </si>
  <si>
    <t>Uliční vpusť dle PD včetně napojení na kanalizaci potrubím DN 150, včetně zemních prací</t>
  </si>
  <si>
    <t>917862111R00</t>
  </si>
  <si>
    <t>Osazení silničního nebo chodníkového obrubníku stojatého, s boční opěrou z betonu prostého, do lože z betonu prostého C 12/15</t>
  </si>
  <si>
    <t>se zatřením lože, s vyplněním a zatřením spár cementovou maltou. S dodáním hmot pro lože tl. 80-100 mm.</t>
  </si>
  <si>
    <t>918101111R00</t>
  </si>
  <si>
    <t>Lože pod obrubníky, krajníky nebo obruby z betonu prostého C 12/15</t>
  </si>
  <si>
    <t>z dlažebních kostek z betonu prostého</t>
  </si>
  <si>
    <t>24*0,06</t>
  </si>
  <si>
    <t>03</t>
  </si>
  <si>
    <t>Úprava terénu a konstrukcí kolem nových obrubníků do původního stavu, doplnění prosívkou</t>
  </si>
  <si>
    <t>59217472R</t>
  </si>
  <si>
    <t>obrubník silniční materiál beton; l = 1000,0 mm; š = 150,0 mm; h = 250,0 mm; barva šedá</t>
  </si>
  <si>
    <t>POL3_</t>
  </si>
  <si>
    <t>59217490R</t>
  </si>
  <si>
    <t>obrubník silniční nájezdový; materiál beton; l = 1000,0 mm; š = 150,0 mm; h = 150,0 mm; barva šedá</t>
  </si>
  <si>
    <t>59217491R</t>
  </si>
  <si>
    <t>obrubník silniční přechodový pravý; materiál beton; l = 1000,0 mm; š = 150,0 mm; výškový rozsah h = 150 až 250 mm; barva šedá</t>
  </si>
  <si>
    <t>59217492R</t>
  </si>
  <si>
    <t>obrubník silniční přechodový levý; materiál beton; l = 1000,0 mm; š = 150,0 mm; výškový rozsah h = 150 až 250 mm; barva šedá</t>
  </si>
  <si>
    <t>919735112R00</t>
  </si>
  <si>
    <t>Řezání stávajících krytů nebo podkladů živičných, hloubky přes 50 do 100 mm</t>
  </si>
  <si>
    <t>POL12_1</t>
  </si>
  <si>
    <t>včetně spotřeby vody</t>
  </si>
  <si>
    <t>04</t>
  </si>
  <si>
    <t>Provedení zkoušky zhutnění obou asfaltových vrstev, nutnost dodržet požadavky PD</t>
  </si>
  <si>
    <t>998225111R00</t>
  </si>
  <si>
    <t>Přesun hmot komunikací a letišť, kryt živičný jakékoliv délky objektu</t>
  </si>
  <si>
    <t>t</t>
  </si>
  <si>
    <t>vodorovně do 200 m</t>
  </si>
  <si>
    <t>979082219R00</t>
  </si>
  <si>
    <t>Vodorovná doprava suti po suchu příplatek k ceně za každý další i započatý 1 km přes 1 km</t>
  </si>
  <si>
    <t>116,57*20</t>
  </si>
  <si>
    <t>979081111R00</t>
  </si>
  <si>
    <t>Odvoz suti a vybouraných hmot na skládku do 1 km</t>
  </si>
  <si>
    <t>801-3</t>
  </si>
  <si>
    <t>4,59+0,55+(25,2+25,45)*2,2</t>
  </si>
  <si>
    <t>979990103R00</t>
  </si>
  <si>
    <t>Poplatek za skládku beton do 30x30 cm</t>
  </si>
  <si>
    <t>979990112R00</t>
  </si>
  <si>
    <t xml:space="preserve">Poplatek za skládku obalovaný asfalt </t>
  </si>
  <si>
    <t>SUM</t>
  </si>
  <si>
    <t>END</t>
  </si>
  <si>
    <t>005111020R</t>
  </si>
  <si>
    <t>Vytyčení stavby</t>
  </si>
  <si>
    <t>Soubor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</si>
  <si>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</si>
  <si>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</si>
  <si>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</si>
  <si>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</si>
  <si>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</si>
  <si>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</si>
  <si>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</si>
  <si>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</si>
  <si>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</si>
  <si>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00521 R</t>
  </si>
  <si>
    <t>Staveniště</t>
  </si>
  <si>
    <t>Náklady spojené s provozem staveniště, které vzniknou dodavateli podle podmínek smlouvy.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</si>
  <si>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</si>
  <si>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</si>
  <si>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</si>
  <si>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Zaměření skutečného provedení do DTM dle vyjádření města NMNM</t>
  </si>
  <si>
    <t>Geodetické zaměření rohů stavby, stabilizace bodů a sestavení laviček.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</si>
</sst>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12" xfId="0" applyNumberFormat="1" applyFont="1" applyFill="1" applyBorder="1" applyAlignment="1">
      <alignment vertical="center"/>
    </xf>
    <xf numFmtId="3" fontId="7" fillId="5" borderId="9" xfId="0" applyNumberFormat="1" applyFont="1" applyFill="1" applyBorder="1" applyAlignment="1">
      <alignment vertical="center"/>
    </xf>
    <xf numFmtId="3" fontId="7" fillId="5" borderId="9" xfId="0" applyNumberFormat="1" applyFont="1" applyFill="1" applyBorder="1" applyAlignment="1">
      <alignment vertical="center" wrapText="1"/>
    </xf>
    <xf numFmtId="3" fontId="10" fillId="5" borderId="18" xfId="0" applyNumberFormat="1" applyFont="1" applyFill="1" applyBorder="1" applyAlignment="1">
      <alignment horizontal="center" vertical="center" wrapText="1" shrinkToFit="1"/>
    </xf>
    <xf numFmtId="3" fontId="7" fillId="5" borderId="18" xfId="0" applyNumberFormat="1" applyFont="1" applyFill="1" applyBorder="1" applyAlignment="1">
      <alignment horizontal="center" vertical="center" wrapText="1" shrinkToFit="1"/>
    </xf>
    <xf numFmtId="3" fontId="7" fillId="5" borderId="18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3" fillId="0" borderId="18" xfId="0" applyNumberFormat="1" applyFont="1" applyBorder="1" applyAlignment="1">
      <alignment horizontal="right" vertical="center" wrapText="1" shrinkToFit="1"/>
    </xf>
    <xf numFmtId="3" fontId="3" fillId="0" borderId="18" xfId="0" applyNumberFormat="1" applyFont="1" applyBorder="1" applyAlignment="1">
      <alignment horizontal="right" vertical="center" shrinkToFit="1"/>
    </xf>
    <xf numFmtId="3" fontId="0" fillId="0" borderId="18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3" fontId="8" fillId="0" borderId="18" xfId="0" applyNumberFormat="1" applyFont="1" applyBorder="1" applyAlignment="1">
      <alignment vertical="center" wrapText="1" shrinkToFit="1"/>
    </xf>
    <xf numFmtId="3" fontId="8" fillId="0" borderId="18" xfId="0" applyNumberFormat="1" applyFont="1" applyBorder="1" applyAlignment="1">
      <alignment vertical="center" shrinkToFit="1"/>
    </xf>
    <xf numFmtId="3" fontId="8" fillId="0" borderId="18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left" vertical="center"/>
    </xf>
    <xf numFmtId="3" fontId="0" fillId="0" borderId="18" xfId="0" applyNumberFormat="1" applyBorder="1" applyAlignment="1">
      <alignment vertical="center" wrapText="1" shrinkToFit="1"/>
    </xf>
    <xf numFmtId="3" fontId="0" fillId="3" borderId="18" xfId="0" applyNumberFormat="1" applyFill="1" applyBorder="1" applyAlignment="1">
      <alignment vertical="center" wrapText="1" shrinkToFit="1"/>
    </xf>
    <xf numFmtId="3" fontId="0" fillId="3" borderId="18" xfId="0" applyNumberFormat="1" applyFill="1" applyBorder="1" applyAlignment="1">
      <alignment vertical="center" shrinkToFit="1"/>
    </xf>
    <xf numFmtId="3" fontId="0" fillId="3" borderId="18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/>
    </xf>
    <xf numFmtId="0" fontId="0" fillId="3" borderId="25" xfId="0" applyFill="1" applyBorder="1" applyAlignment="1">
      <alignment horizontal="left" vertical="center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2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vertical="center"/>
    </xf>
    <xf numFmtId="4" fontId="7" fillId="3" borderId="18" xfId="0" applyNumberFormat="1" applyFont="1" applyFill="1" applyBorder="1" applyAlignment="1">
      <alignment horizontal="center" vertical="center"/>
    </xf>
    <xf numFmtId="4" fontId="7" fillId="3" borderId="1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5" fillId="0" borderId="18" xfId="0" applyFont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5" borderId="18" xfId="0" applyFill="1" applyBorder="1"/>
    <xf numFmtId="0" fontId="0" fillId="5" borderId="18" xfId="0" applyFill="1" applyBorder="1" applyAlignment="1">
      <alignment horizontal="center"/>
    </xf>
    <xf numFmtId="49" fontId="0" fillId="5" borderId="18" xfId="0" applyNumberFormat="1" applyFill="1" applyBorder="1"/>
    <xf numFmtId="0" fontId="0" fillId="5" borderId="18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2" xfId="0" applyFont="1" applyFill="1" applyBorder="1" applyAlignment="1">
      <alignment vertical="top"/>
    </xf>
    <xf numFmtId="49" fontId="8" fillId="3" borderId="9" xfId="0" applyNumberFormat="1" applyFont="1" applyFill="1" applyBorder="1" applyAlignment="1">
      <alignment vertical="top"/>
    </xf>
    <xf numFmtId="0" fontId="8" fillId="3" borderId="9" xfId="0" applyFont="1" applyFill="1" applyBorder="1" applyAlignment="1">
      <alignment horizontal="center" vertical="top"/>
    </xf>
    <xf numFmtId="0" fontId="8" fillId="3" borderId="9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9" xfId="0" applyFont="1" applyFill="1" applyBorder="1" applyAlignment="1">
      <alignment horizontal="center" vertical="top" shrinkToFit="1"/>
    </xf>
    <xf numFmtId="164" fontId="8" fillId="3" borderId="9" xfId="0" applyNumberFormat="1" applyFont="1" applyFill="1" applyBorder="1" applyAlignment="1">
      <alignment vertical="top" shrinkToFit="1"/>
    </xf>
    <xf numFmtId="4" fontId="8" fillId="3" borderId="9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4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19" xfId="0" applyNumberFormat="1" applyFont="1" applyFill="1" applyBorder="1" applyAlignment="1">
      <alignment vertical="top"/>
    </xf>
    <xf numFmtId="49" fontId="8" fillId="3" borderId="9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2" xfId="0" applyNumberFormat="1" applyFont="1" applyBorder="1" applyAlignment="1">
      <alignment vertical="center" wrapText="1"/>
    </xf>
    <xf numFmtId="49" fontId="7" fillId="0" borderId="9" xfId="0" applyNumberFormat="1" applyFont="1" applyBorder="1" applyAlignment="1">
      <alignment vertical="center" wrapText="1"/>
    </xf>
    <xf numFmtId="3" fontId="0" fillId="3" borderId="12" xfId="0" applyNumberFormat="1" applyFill="1" applyBorder="1" applyAlignment="1">
      <alignment vertical="center"/>
    </xf>
    <xf numFmtId="3" fontId="0" fillId="3" borderId="9" xfId="0" applyNumberFormat="1" applyFill="1" applyBorder="1" applyAlignment="1">
      <alignment vertical="center"/>
    </xf>
    <xf numFmtId="3" fontId="0" fillId="3" borderId="19" xfId="0" applyNumberFormat="1" applyFill="1" applyBorder="1" applyAlignment="1">
      <alignment vertical="center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8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9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9" fontId="6" fillId="3" borderId="15" xfId="0" applyNumberFormat="1" applyFont="1" applyFill="1" applyBorder="1" applyAlignment="1">
      <alignment horizontal="left" vertical="center" wrapText="1"/>
    </xf>
    <xf numFmtId="0" fontId="0" fillId="3" borderId="15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15" xfId="0" applyNumberFormat="1" applyFont="1" applyBorder="1" applyAlignment="1">
      <alignment horizontal="left" vertical="top" wrapText="1"/>
    </xf>
    <xf numFmtId="0" fontId="17" fillId="0" borderId="15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20" fillId="0" borderId="15" xfId="0" applyNumberFormat="1" applyFont="1" applyBorder="1" applyAlignment="1">
      <alignment horizontal="left" vertical="top" wrapText="1"/>
    </xf>
    <xf numFmtId="0" fontId="20" fillId="0" borderId="15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D15" sqref="D15"/>
    </sheetView>
  </sheetViews>
  <sheetFormatPr defaultRowHeight="12.75"/>
  <sheetData>
    <row r="1" spans="1:7">
      <c r="A1" s="37" t="s">
        <v>38</v>
      </c>
    </row>
    <row r="2" spans="1:7" ht="57.75" customHeight="1">
      <c r="A2" s="180" t="s">
        <v>39</v>
      </c>
      <c r="B2" s="180"/>
      <c r="C2" s="180"/>
      <c r="D2" s="180"/>
      <c r="E2" s="180"/>
      <c r="F2" s="180"/>
      <c r="G2" s="180"/>
    </row>
  </sheetData>
  <sheetProtection password="9231"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opLeftCell="B40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>
      <c r="A2" s="3"/>
      <c r="B2" s="79" t="s">
        <v>22</v>
      </c>
      <c r="C2" s="80"/>
      <c r="D2" s="81" t="s">
        <v>44</v>
      </c>
      <c r="E2" s="199" t="s">
        <v>45</v>
      </c>
      <c r="F2" s="200"/>
      <c r="G2" s="200"/>
      <c r="H2" s="200"/>
      <c r="I2" s="200"/>
      <c r="J2" s="201"/>
      <c r="O2" s="2"/>
    </row>
    <row r="3" spans="1:15" ht="27" hidden="1" customHeight="1">
      <c r="A3" s="3"/>
      <c r="B3" s="82"/>
      <c r="C3" s="80"/>
      <c r="D3" s="83"/>
      <c r="E3" s="202"/>
      <c r="F3" s="203"/>
      <c r="G3" s="203"/>
      <c r="H3" s="203"/>
      <c r="I3" s="203"/>
      <c r="J3" s="204"/>
    </row>
    <row r="4" spans="1:15" ht="23.25" customHeight="1">
      <c r="A4" s="3"/>
      <c r="B4" s="84"/>
      <c r="C4" s="85"/>
      <c r="D4" s="86"/>
      <c r="E4" s="208"/>
      <c r="F4" s="208"/>
      <c r="G4" s="208"/>
      <c r="H4" s="208"/>
      <c r="I4" s="208"/>
      <c r="J4" s="209"/>
    </row>
    <row r="5" spans="1:15" ht="24" customHeight="1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19</v>
      </c>
      <c r="C11" s="4"/>
      <c r="D11" s="210"/>
      <c r="E11" s="210"/>
      <c r="F11" s="210"/>
      <c r="G11" s="210"/>
      <c r="H11" s="27" t="s">
        <v>40</v>
      </c>
      <c r="I11" s="87"/>
      <c r="J11" s="10"/>
    </row>
    <row r="12" spans="1:15" ht="15.75" customHeight="1">
      <c r="A12" s="3"/>
      <c r="B12" s="41"/>
      <c r="C12" s="25"/>
      <c r="D12" s="206"/>
      <c r="E12" s="206"/>
      <c r="F12" s="206"/>
      <c r="G12" s="206"/>
      <c r="H12" s="27" t="s">
        <v>34</v>
      </c>
      <c r="I12" s="87"/>
      <c r="J12" s="10"/>
    </row>
    <row r="13" spans="1:15" ht="15.75" customHeight="1">
      <c r="A13" s="3"/>
      <c r="B13" s="42"/>
      <c r="C13" s="88"/>
      <c r="D13" s="207"/>
      <c r="E13" s="207"/>
      <c r="F13" s="207"/>
      <c r="G13" s="207"/>
      <c r="H13" s="28"/>
      <c r="I13" s="34"/>
      <c r="J13" s="51"/>
    </row>
    <row r="14" spans="1:15" ht="24" hidden="1" customHeight="1">
      <c r="A14" s="3"/>
      <c r="B14" s="66" t="s">
        <v>21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32</v>
      </c>
      <c r="C15" s="72"/>
      <c r="D15" s="53"/>
      <c r="E15" s="205"/>
      <c r="F15" s="205"/>
      <c r="G15" s="211"/>
      <c r="H15" s="211"/>
      <c r="I15" s="211" t="s">
        <v>29</v>
      </c>
      <c r="J15" s="212"/>
    </row>
    <row r="16" spans="1:15" ht="23.25" customHeight="1">
      <c r="A16" s="140" t="s">
        <v>24</v>
      </c>
      <c r="B16" s="57" t="s">
        <v>24</v>
      </c>
      <c r="C16" s="58"/>
      <c r="D16" s="59"/>
      <c r="E16" s="196"/>
      <c r="F16" s="197"/>
      <c r="G16" s="196"/>
      <c r="H16" s="197"/>
      <c r="I16" s="196">
        <f>SUMIF(F50:F57,A16,I50:I57)+SUMIF(F50:F57,"PSU",I50:I57)</f>
        <v>0</v>
      </c>
      <c r="J16" s="198"/>
    </row>
    <row r="17" spans="1:10" ht="23.25" customHeight="1">
      <c r="A17" s="140" t="s">
        <v>25</v>
      </c>
      <c r="B17" s="57" t="s">
        <v>25</v>
      </c>
      <c r="C17" s="58"/>
      <c r="D17" s="59"/>
      <c r="E17" s="196"/>
      <c r="F17" s="197"/>
      <c r="G17" s="196"/>
      <c r="H17" s="197"/>
      <c r="I17" s="196">
        <f>SUMIF(F50:F57,A17,I50:I57)</f>
        <v>0</v>
      </c>
      <c r="J17" s="198"/>
    </row>
    <row r="18" spans="1:10" ht="23.25" customHeight="1">
      <c r="A18" s="140" t="s">
        <v>26</v>
      </c>
      <c r="B18" s="57" t="s">
        <v>26</v>
      </c>
      <c r="C18" s="58"/>
      <c r="D18" s="59"/>
      <c r="E18" s="196"/>
      <c r="F18" s="197"/>
      <c r="G18" s="196"/>
      <c r="H18" s="197"/>
      <c r="I18" s="196">
        <f>SUMIF(F50:F57,A18,I50:I57)</f>
        <v>0</v>
      </c>
      <c r="J18" s="198"/>
    </row>
    <row r="19" spans="1:10" ht="23.25" customHeight="1">
      <c r="A19" s="140" t="s">
        <v>68</v>
      </c>
      <c r="B19" s="57" t="s">
        <v>27</v>
      </c>
      <c r="C19" s="58"/>
      <c r="D19" s="59"/>
      <c r="E19" s="196"/>
      <c r="F19" s="197"/>
      <c r="G19" s="196"/>
      <c r="H19" s="197"/>
      <c r="I19" s="196">
        <f>SUMIF(F50:F57,A19,I50:I57)</f>
        <v>0</v>
      </c>
      <c r="J19" s="198"/>
    </row>
    <row r="20" spans="1:10" ht="23.25" customHeight="1">
      <c r="A20" s="140" t="s">
        <v>69</v>
      </c>
      <c r="B20" s="57" t="s">
        <v>28</v>
      </c>
      <c r="C20" s="58"/>
      <c r="D20" s="59"/>
      <c r="E20" s="196"/>
      <c r="F20" s="197"/>
      <c r="G20" s="196"/>
      <c r="H20" s="197"/>
      <c r="I20" s="196">
        <f>SUMIF(F50:F57,A20,I50:I57)</f>
        <v>0</v>
      </c>
      <c r="J20" s="198"/>
    </row>
    <row r="21" spans="1:10" ht="23.25" customHeight="1">
      <c r="A21" s="3"/>
      <c r="B21" s="74" t="s">
        <v>29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1"/>
    </row>
    <row r="22" spans="1:10" ht="33" customHeight="1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 ca="1"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13">
        <f ca="1">ZakladDPHSniVypocet</f>
        <v>0</v>
      </c>
      <c r="H23" s="214"/>
      <c r="I23" s="214"/>
      <c r="J23" s="62" t="str">
        <f t="shared" ref="J23:J28" ca="1" si="0">Mena</f>
        <v>CZK</v>
      </c>
    </row>
    <row r="24" spans="1:10" ht="23.25" customHeight="1">
      <c r="A24" s="3">
        <f>(A23-INT(A23))*100</f>
        <v>0</v>
      </c>
      <c r="B24" s="57" t="s">
        <v>13</v>
      </c>
      <c r="C24" s="58"/>
      <c r="D24" s="59"/>
      <c r="E24" s="60">
        <f ca="1">SazbaDPH1</f>
        <v>15</v>
      </c>
      <c r="F24" s="61" t="s">
        <v>0</v>
      </c>
      <c r="G24" s="219">
        <f>IF(A24&gt;50, ROUNDUP(A23, 0), ROUNDDOWN(A23, 0))</f>
        <v>0</v>
      </c>
      <c r="H24" s="220"/>
      <c r="I24" s="220"/>
      <c r="J24" s="62" t="str">
        <f t="shared" ca="1" si="0"/>
        <v>CZK</v>
      </c>
    </row>
    <row r="25" spans="1:10" ht="23.25" customHeight="1">
      <c r="A25" s="3">
        <f ca="1"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13">
        <f ca="1">ZakladDPHZaklVypocet</f>
        <v>0</v>
      </c>
      <c r="H25" s="214"/>
      <c r="I25" s="214"/>
      <c r="J25" s="62" t="str">
        <f t="shared" ca="1" si="0"/>
        <v>CZK</v>
      </c>
    </row>
    <row r="26" spans="1:10" ht="23.25" customHeight="1">
      <c r="A26" s="3">
        <f ca="1">(A25-INT(A25))*100</f>
        <v>0</v>
      </c>
      <c r="B26" s="49" t="s">
        <v>15</v>
      </c>
      <c r="C26" s="21"/>
      <c r="D26" s="17"/>
      <c r="E26" s="43">
        <f ca="1">SazbaDPH2</f>
        <v>21</v>
      </c>
      <c r="F26" s="44" t="s">
        <v>0</v>
      </c>
      <c r="G26" s="193">
        <f ca="1">IF(A26&gt;50, ROUNDUP(A25, 0), ROUNDDOWN(A25, 0))</f>
        <v>0</v>
      </c>
      <c r="H26" s="194"/>
      <c r="I26" s="194"/>
      <c r="J26" s="56" t="str">
        <f t="shared" ca="1" si="0"/>
        <v>CZK</v>
      </c>
    </row>
    <row r="27" spans="1:10" ht="23.25" customHeight="1" thickBot="1">
      <c r="A27" s="3">
        <f ca="1">ZakladDPHSni+DPHSni+ZakladDPHZakl+DPHZakl</f>
        <v>0</v>
      </c>
      <c r="B27" s="48" t="s">
        <v>4</v>
      </c>
      <c r="C27" s="19"/>
      <c r="D27" s="22"/>
      <c r="E27" s="19"/>
      <c r="F27" s="20"/>
      <c r="G27" s="195">
        <f ca="1">CenaCelkem-(ZakladDPHSni+DPHSni+ZakladDPHZakl+DPHZakl)</f>
        <v>0</v>
      </c>
      <c r="H27" s="195"/>
      <c r="I27" s="195"/>
      <c r="J27" s="63" t="str">
        <f t="shared" ca="1" si="0"/>
        <v>CZK</v>
      </c>
    </row>
    <row r="28" spans="1:10" ht="27.75" hidden="1" customHeight="1" thickBot="1">
      <c r="A28" s="3"/>
      <c r="B28" s="117" t="s">
        <v>23</v>
      </c>
      <c r="C28" s="118"/>
      <c r="D28" s="118"/>
      <c r="E28" s="119"/>
      <c r="F28" s="120"/>
      <c r="G28" s="215">
        <f ca="1">ZakladDPHSniVypocet+ZakladDPHZaklVypocet</f>
        <v>0</v>
      </c>
      <c r="H28" s="215"/>
      <c r="I28" s="215"/>
      <c r="J28" s="121" t="str">
        <f t="shared" ca="1" si="0"/>
        <v>CZK</v>
      </c>
    </row>
    <row r="29" spans="1:10" ht="27.75" customHeight="1" thickBot="1">
      <c r="A29" s="3">
        <f>(A27-INT(A27))*100</f>
        <v>0</v>
      </c>
      <c r="B29" s="117" t="s">
        <v>35</v>
      </c>
      <c r="C29" s="122"/>
      <c r="D29" s="122"/>
      <c r="E29" s="122"/>
      <c r="F29" s="122"/>
      <c r="G29" s="222">
        <f>IF(A29&gt;50, ROUNDUP(A27, 0), ROUNDDOWN(A27, 0))</f>
        <v>0</v>
      </c>
      <c r="H29" s="222"/>
      <c r="I29" s="222"/>
      <c r="J29" s="123" t="s">
        <v>53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43223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18" t="s">
        <v>2</v>
      </c>
      <c r="E35" s="218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>
      <c r="A39" s="93">
        <v>1</v>
      </c>
      <c r="B39" s="103" t="s">
        <v>46</v>
      </c>
      <c r="C39" s="186"/>
      <c r="D39" s="187"/>
      <c r="E39" s="187"/>
      <c r="F39" s="104">
        <f ca="1">'1 1 Pol'!AE75+'1 2 Pol'!AE23</f>
        <v>0</v>
      </c>
      <c r="G39" s="105">
        <f ca="1">'1 1 Pol'!AF75+'1 2 Pol'!AF23</f>
        <v>0</v>
      </c>
      <c r="H39" s="106">
        <f ca="1">(F39*SazbaDPH1/100)+(G39*SazbaDPH2/100)</f>
        <v>0</v>
      </c>
      <c r="I39" s="106">
        <f>F39+G39+H39</f>
        <v>0</v>
      </c>
      <c r="J39" s="107" t="str">
        <f ca="1">IF(CenaCelkemVypocet=0,"",I39/CenaCelkemVypocet*100)</f>
        <v/>
      </c>
    </row>
    <row r="40" spans="1:10" ht="25.5" customHeight="1">
      <c r="A40" s="93">
        <v>2</v>
      </c>
      <c r="B40" s="108" t="s">
        <v>47</v>
      </c>
      <c r="C40" s="188" t="s">
        <v>48</v>
      </c>
      <c r="D40" s="189"/>
      <c r="E40" s="189"/>
      <c r="F40" s="109">
        <f ca="1">'1 1 Pol'!AE75+'1 2 Pol'!AE23</f>
        <v>0</v>
      </c>
      <c r="G40" s="110">
        <f ca="1">'1 1 Pol'!AF75+'1 2 Pol'!AF23</f>
        <v>0</v>
      </c>
      <c r="H40" s="110">
        <f ca="1">(F40*SazbaDPH1/100)+(G40*SazbaDPH2/100)</f>
        <v>0</v>
      </c>
      <c r="I40" s="110">
        <f>F40+G40+H40</f>
        <v>0</v>
      </c>
      <c r="J40" s="111" t="str">
        <f ca="1">IF(CenaCelkemVypocet=0,"",I40/CenaCelkemVypocet*100)</f>
        <v/>
      </c>
    </row>
    <row r="41" spans="1:10" ht="25.5" customHeight="1">
      <c r="A41" s="93">
        <v>3</v>
      </c>
      <c r="B41" s="112" t="s">
        <v>47</v>
      </c>
      <c r="C41" s="186" t="s">
        <v>49</v>
      </c>
      <c r="D41" s="187"/>
      <c r="E41" s="187"/>
      <c r="F41" s="113">
        <f ca="1">'1 1 Pol'!AE75</f>
        <v>0</v>
      </c>
      <c r="G41" s="106">
        <f ca="1">'1 1 Pol'!AF75</f>
        <v>0</v>
      </c>
      <c r="H41" s="106">
        <f ca="1">(F41*SazbaDPH1/100)+(G41*SazbaDPH2/100)</f>
        <v>0</v>
      </c>
      <c r="I41" s="106">
        <f>F41+G41+H41</f>
        <v>0</v>
      </c>
      <c r="J41" s="107" t="str">
        <f ca="1">IF(CenaCelkemVypocet=0,"",I41/CenaCelkemVypocet*100)</f>
        <v/>
      </c>
    </row>
    <row r="42" spans="1:10" ht="25.5" customHeight="1">
      <c r="A42" s="93">
        <v>3</v>
      </c>
      <c r="B42" s="112" t="s">
        <v>50</v>
      </c>
      <c r="C42" s="186" t="s">
        <v>51</v>
      </c>
      <c r="D42" s="187"/>
      <c r="E42" s="187"/>
      <c r="F42" s="113">
        <f ca="1">'1 2 Pol'!AE23</f>
        <v>0</v>
      </c>
      <c r="G42" s="106">
        <f ca="1">'1 2 Pol'!AF23</f>
        <v>0</v>
      </c>
      <c r="H42" s="106">
        <f ca="1">(F42*SazbaDPH1/100)+(G42*SazbaDPH2/100)</f>
        <v>0</v>
      </c>
      <c r="I42" s="106">
        <f>F42+G42+H42</f>
        <v>0</v>
      </c>
      <c r="J42" s="107" t="str">
        <f ca="1">IF(CenaCelkemVypocet=0,"",I42/CenaCelkemVypocet*100)</f>
        <v/>
      </c>
    </row>
    <row r="43" spans="1:10" ht="25.5" customHeight="1">
      <c r="A43" s="93"/>
      <c r="B43" s="183" t="s">
        <v>52</v>
      </c>
      <c r="C43" s="184"/>
      <c r="D43" s="184"/>
      <c r="E43" s="185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>
      <c r="B47" s="124" t="s">
        <v>54</v>
      </c>
    </row>
    <row r="49" spans="1:10" ht="25.5" customHeight="1">
      <c r="A49" s="125"/>
      <c r="B49" s="128" t="s">
        <v>17</v>
      </c>
      <c r="C49" s="128" t="s">
        <v>5</v>
      </c>
      <c r="D49" s="129"/>
      <c r="E49" s="129"/>
      <c r="F49" s="130" t="s">
        <v>55</v>
      </c>
      <c r="G49" s="130"/>
      <c r="H49" s="130"/>
      <c r="I49" s="130" t="s">
        <v>29</v>
      </c>
      <c r="J49" s="130" t="s">
        <v>0</v>
      </c>
    </row>
    <row r="50" spans="1:10" ht="25.5" customHeight="1">
      <c r="A50" s="126"/>
      <c r="B50" s="131" t="s">
        <v>47</v>
      </c>
      <c r="C50" s="181" t="s">
        <v>56</v>
      </c>
      <c r="D50" s="182"/>
      <c r="E50" s="182"/>
      <c r="F50" s="136" t="s">
        <v>24</v>
      </c>
      <c r="G50" s="137"/>
      <c r="H50" s="137"/>
      <c r="I50" s="137">
        <f ca="1">'1 1 Pol'!G8</f>
        <v>0</v>
      </c>
      <c r="J50" s="134" t="str">
        <f>IF(I58=0,"",I50/I58*100)</f>
        <v/>
      </c>
    </row>
    <row r="51" spans="1:10" ht="25.5" customHeight="1">
      <c r="A51" s="126"/>
      <c r="B51" s="131" t="s">
        <v>57</v>
      </c>
      <c r="C51" s="181" t="s">
        <v>58</v>
      </c>
      <c r="D51" s="182"/>
      <c r="E51" s="182"/>
      <c r="F51" s="136" t="s">
        <v>24</v>
      </c>
      <c r="G51" s="137"/>
      <c r="H51" s="137"/>
      <c r="I51" s="137">
        <f ca="1">'1 1 Pol'!G35</f>
        <v>0</v>
      </c>
      <c r="J51" s="134" t="str">
        <f>IF(I58=0,"",I51/I58*100)</f>
        <v/>
      </c>
    </row>
    <row r="52" spans="1:10" ht="25.5" customHeight="1">
      <c r="A52" s="126"/>
      <c r="B52" s="131" t="s">
        <v>59</v>
      </c>
      <c r="C52" s="181" t="s">
        <v>60</v>
      </c>
      <c r="D52" s="182"/>
      <c r="E52" s="182"/>
      <c r="F52" s="136" t="s">
        <v>24</v>
      </c>
      <c r="G52" s="137"/>
      <c r="H52" s="137"/>
      <c r="I52" s="137">
        <f ca="1">'1 1 Pol'!G46</f>
        <v>0</v>
      </c>
      <c r="J52" s="134" t="str">
        <f>IF(I58=0,"",I52/I58*100)</f>
        <v/>
      </c>
    </row>
    <row r="53" spans="1:10" ht="25.5" customHeight="1">
      <c r="A53" s="126"/>
      <c r="B53" s="131" t="s">
        <v>61</v>
      </c>
      <c r="C53" s="181" t="s">
        <v>62</v>
      </c>
      <c r="D53" s="182"/>
      <c r="E53" s="182"/>
      <c r="F53" s="136" t="s">
        <v>24</v>
      </c>
      <c r="G53" s="137"/>
      <c r="H53" s="137"/>
      <c r="I53" s="137">
        <f ca="1">'1 1 Pol'!G50</f>
        <v>0</v>
      </c>
      <c r="J53" s="134" t="str">
        <f>IF(I58=0,"",I53/I58*100)</f>
        <v/>
      </c>
    </row>
    <row r="54" spans="1:10" ht="25.5" customHeight="1">
      <c r="A54" s="126"/>
      <c r="B54" s="131" t="s">
        <v>63</v>
      </c>
      <c r="C54" s="181" t="s">
        <v>64</v>
      </c>
      <c r="D54" s="182"/>
      <c r="E54" s="182"/>
      <c r="F54" s="136" t="s">
        <v>24</v>
      </c>
      <c r="G54" s="137"/>
      <c r="H54" s="137"/>
      <c r="I54" s="137">
        <f ca="1">'1 1 Pol'!G64</f>
        <v>0</v>
      </c>
      <c r="J54" s="134" t="str">
        <f>IF(I58=0,"",I54/I58*100)</f>
        <v/>
      </c>
    </row>
    <row r="55" spans="1:10" ht="25.5" customHeight="1">
      <c r="A55" s="126"/>
      <c r="B55" s="131" t="s">
        <v>65</v>
      </c>
      <c r="C55" s="181" t="s">
        <v>66</v>
      </c>
      <c r="D55" s="182"/>
      <c r="E55" s="182"/>
      <c r="F55" s="136" t="s">
        <v>67</v>
      </c>
      <c r="G55" s="137"/>
      <c r="H55" s="137"/>
      <c r="I55" s="137">
        <f ca="1">'1 1 Pol'!G67</f>
        <v>0</v>
      </c>
      <c r="J55" s="134" t="str">
        <f>IF(I58=0,"",I55/I58*100)</f>
        <v/>
      </c>
    </row>
    <row r="56" spans="1:10" ht="25.5" customHeight="1">
      <c r="A56" s="126"/>
      <c r="B56" s="131" t="s">
        <v>68</v>
      </c>
      <c r="C56" s="181" t="s">
        <v>27</v>
      </c>
      <c r="D56" s="182"/>
      <c r="E56" s="182"/>
      <c r="F56" s="136" t="s">
        <v>68</v>
      </c>
      <c r="G56" s="137"/>
      <c r="H56" s="137"/>
      <c r="I56" s="137">
        <f ca="1">'1 2 Pol'!G8</f>
        <v>0</v>
      </c>
      <c r="J56" s="134" t="str">
        <f>IF(I58=0,"",I56/I58*100)</f>
        <v/>
      </c>
    </row>
    <row r="57" spans="1:10" ht="25.5" customHeight="1">
      <c r="A57" s="126"/>
      <c r="B57" s="131" t="s">
        <v>69</v>
      </c>
      <c r="C57" s="181" t="s">
        <v>28</v>
      </c>
      <c r="D57" s="182"/>
      <c r="E57" s="182"/>
      <c r="F57" s="136" t="s">
        <v>69</v>
      </c>
      <c r="G57" s="137"/>
      <c r="H57" s="137"/>
      <c r="I57" s="137">
        <f ca="1">'1 2 Pol'!G18</f>
        <v>0</v>
      </c>
      <c r="J57" s="134" t="str">
        <f>IF(I58=0,"",I57/I58*100)</f>
        <v/>
      </c>
    </row>
    <row r="58" spans="1:10" ht="25.5" customHeight="1">
      <c r="A58" s="127"/>
      <c r="B58" s="132" t="s">
        <v>1</v>
      </c>
      <c r="C58" s="132"/>
      <c r="D58" s="133"/>
      <c r="E58" s="133"/>
      <c r="F58" s="138"/>
      <c r="G58" s="139"/>
      <c r="H58" s="139"/>
      <c r="I58" s="139">
        <f>SUM(I50:I57)</f>
        <v>0</v>
      </c>
      <c r="J58" s="135">
        <f>SUM(J50:J57)</f>
        <v>0</v>
      </c>
    </row>
    <row r="59" spans="1:10">
      <c r="F59" s="91"/>
      <c r="G59" s="90"/>
      <c r="H59" s="91"/>
      <c r="I59" s="90"/>
      <c r="J59" s="92"/>
    </row>
    <row r="60" spans="1:10">
      <c r="F60" s="91"/>
      <c r="G60" s="90"/>
      <c r="H60" s="91"/>
      <c r="I60" s="90"/>
      <c r="J60" s="92"/>
    </row>
    <row r="61" spans="1:10">
      <c r="F61" s="91"/>
      <c r="G61" s="90"/>
      <c r="H61" s="91"/>
      <c r="I61" s="90"/>
      <c r="J61" s="92"/>
    </row>
  </sheetData>
  <sheetProtection password="923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9:I29"/>
    <mergeCell ref="E17:F17"/>
    <mergeCell ref="G17:H17"/>
    <mergeCell ref="E21:F21"/>
    <mergeCell ref="G21:H21"/>
    <mergeCell ref="D35:E35"/>
    <mergeCell ref="G24:I24"/>
    <mergeCell ref="G23:I23"/>
    <mergeCell ref="E19:F19"/>
    <mergeCell ref="E20:F20"/>
    <mergeCell ref="I20:J20"/>
    <mergeCell ref="G15:H15"/>
    <mergeCell ref="I15:J15"/>
    <mergeCell ref="I16:J16"/>
    <mergeCell ref="G25:I25"/>
    <mergeCell ref="I19:J19"/>
    <mergeCell ref="G28:I28"/>
    <mergeCell ref="I21:J21"/>
    <mergeCell ref="G19:H19"/>
    <mergeCell ref="G20:H20"/>
    <mergeCell ref="E18:F18"/>
    <mergeCell ref="E2:J2"/>
    <mergeCell ref="E3:J3"/>
    <mergeCell ref="E15:F15"/>
    <mergeCell ref="D12:G12"/>
    <mergeCell ref="D13:G13"/>
    <mergeCell ref="E4:J4"/>
    <mergeCell ref="G16:H16"/>
    <mergeCell ref="E16:F16"/>
    <mergeCell ref="D11:G11"/>
    <mergeCell ref="C39:E39"/>
    <mergeCell ref="C40:E40"/>
    <mergeCell ref="C41:E41"/>
    <mergeCell ref="C42:E42"/>
    <mergeCell ref="B1:J1"/>
    <mergeCell ref="G26:I26"/>
    <mergeCell ref="G27:I27"/>
    <mergeCell ref="G18:H18"/>
    <mergeCell ref="I17:J17"/>
    <mergeCell ref="I18:J18"/>
    <mergeCell ref="C57:E57"/>
    <mergeCell ref="C53:E53"/>
    <mergeCell ref="C54:E54"/>
    <mergeCell ref="C55:E55"/>
    <mergeCell ref="C56:E56"/>
    <mergeCell ref="B43:E43"/>
    <mergeCell ref="C50:E50"/>
    <mergeCell ref="C51:E51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3" t="s">
        <v>6</v>
      </c>
      <c r="B1" s="223"/>
      <c r="C1" s="224"/>
      <c r="D1" s="223"/>
      <c r="E1" s="223"/>
      <c r="F1" s="223"/>
      <c r="G1" s="223"/>
    </row>
    <row r="2" spans="1:7" ht="24.95" customHeight="1">
      <c r="A2" s="78" t="s">
        <v>7</v>
      </c>
      <c r="B2" s="77"/>
      <c r="C2" s="225"/>
      <c r="D2" s="225"/>
      <c r="E2" s="225"/>
      <c r="F2" s="225"/>
      <c r="G2" s="226"/>
    </row>
    <row r="3" spans="1:7" ht="24.95" customHeight="1">
      <c r="A3" s="78" t="s">
        <v>8</v>
      </c>
      <c r="B3" s="77"/>
      <c r="C3" s="225"/>
      <c r="D3" s="225"/>
      <c r="E3" s="225"/>
      <c r="F3" s="225"/>
      <c r="G3" s="226"/>
    </row>
    <row r="4" spans="1:7" ht="24.95" customHeight="1">
      <c r="A4" s="78" t="s">
        <v>9</v>
      </c>
      <c r="B4" s="77"/>
      <c r="C4" s="225"/>
      <c r="D4" s="225"/>
      <c r="E4" s="225"/>
      <c r="F4" s="225"/>
      <c r="G4" s="226"/>
    </row>
    <row r="5" spans="1:7">
      <c r="B5" s="6"/>
      <c r="C5" s="7"/>
      <c r="D5" s="8"/>
    </row>
  </sheetData>
  <sheetProtection password="923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65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1" t="s">
        <v>70</v>
      </c>
      <c r="B1" s="231"/>
      <c r="C1" s="231"/>
      <c r="D1" s="231"/>
      <c r="E1" s="231"/>
      <c r="F1" s="231"/>
      <c r="G1" s="231"/>
      <c r="AG1" t="s">
        <v>71</v>
      </c>
    </row>
    <row r="2" spans="1:60" ht="24.95" customHeight="1">
      <c r="A2" s="142" t="s">
        <v>7</v>
      </c>
      <c r="B2" s="77" t="s">
        <v>44</v>
      </c>
      <c r="C2" s="232" t="s">
        <v>45</v>
      </c>
      <c r="D2" s="233"/>
      <c r="E2" s="233"/>
      <c r="F2" s="233"/>
      <c r="G2" s="234"/>
      <c r="AG2" t="s">
        <v>72</v>
      </c>
    </row>
    <row r="3" spans="1:60" ht="24.95" customHeight="1">
      <c r="A3" s="142" t="s">
        <v>8</v>
      </c>
      <c r="B3" s="77" t="s">
        <v>47</v>
      </c>
      <c r="C3" s="232" t="s">
        <v>48</v>
      </c>
      <c r="D3" s="233"/>
      <c r="E3" s="233"/>
      <c r="F3" s="233"/>
      <c r="G3" s="234"/>
      <c r="AC3" s="89" t="s">
        <v>72</v>
      </c>
      <c r="AG3" t="s">
        <v>73</v>
      </c>
    </row>
    <row r="4" spans="1:60" ht="24.95" customHeight="1">
      <c r="A4" s="143" t="s">
        <v>9</v>
      </c>
      <c r="B4" s="144" t="s">
        <v>47</v>
      </c>
      <c r="C4" s="235" t="s">
        <v>49</v>
      </c>
      <c r="D4" s="236"/>
      <c r="E4" s="236"/>
      <c r="F4" s="236"/>
      <c r="G4" s="237"/>
      <c r="AG4" t="s">
        <v>74</v>
      </c>
    </row>
    <row r="5" spans="1:60">
      <c r="D5" s="141"/>
    </row>
    <row r="6" spans="1:60" ht="38.25">
      <c r="A6" s="145" t="s">
        <v>75</v>
      </c>
      <c r="B6" s="147" t="s">
        <v>76</v>
      </c>
      <c r="C6" s="147" t="s">
        <v>77</v>
      </c>
      <c r="D6" s="146" t="s">
        <v>78</v>
      </c>
      <c r="E6" s="145" t="s">
        <v>79</v>
      </c>
      <c r="F6" s="145" t="s">
        <v>80</v>
      </c>
      <c r="G6" s="145" t="s">
        <v>29</v>
      </c>
      <c r="H6" s="148" t="s">
        <v>30</v>
      </c>
      <c r="I6" s="148" t="s">
        <v>81</v>
      </c>
      <c r="J6" s="148" t="s">
        <v>31</v>
      </c>
      <c r="K6" s="148" t="s">
        <v>82</v>
      </c>
      <c r="L6" s="148" t="s">
        <v>83</v>
      </c>
      <c r="M6" s="148" t="s">
        <v>84</v>
      </c>
      <c r="N6" s="148" t="s">
        <v>85</v>
      </c>
      <c r="O6" s="148" t="s">
        <v>86</v>
      </c>
      <c r="P6" s="148" t="s">
        <v>87</v>
      </c>
      <c r="Q6" s="148" t="s">
        <v>88</v>
      </c>
      <c r="R6" s="148" t="s">
        <v>89</v>
      </c>
      <c r="S6" s="148" t="s">
        <v>90</v>
      </c>
      <c r="T6" s="148" t="s">
        <v>91</v>
      </c>
      <c r="U6" s="148" t="s">
        <v>92</v>
      </c>
      <c r="V6" s="148" t="s">
        <v>93</v>
      </c>
      <c r="W6" s="148" t="s">
        <v>94</v>
      </c>
    </row>
    <row r="7" spans="1:60" hidden="1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>
      <c r="A8" s="152" t="s">
        <v>95</v>
      </c>
      <c r="B8" s="153" t="s">
        <v>47</v>
      </c>
      <c r="C8" s="175" t="s">
        <v>56</v>
      </c>
      <c r="D8" s="162"/>
      <c r="E8" s="163"/>
      <c r="F8" s="164"/>
      <c r="G8" s="164">
        <f>SUMIF(AG9:AG34,"&lt;&gt;NOR",G9:G34)</f>
        <v>0</v>
      </c>
      <c r="H8" s="164"/>
      <c r="I8" s="164">
        <f>SUM(I9:I34)</f>
        <v>0</v>
      </c>
      <c r="J8" s="164"/>
      <c r="K8" s="164">
        <f>SUM(K9:K34)</f>
        <v>0</v>
      </c>
      <c r="L8" s="164"/>
      <c r="M8" s="164">
        <f>SUM(M9:M34)</f>
        <v>0</v>
      </c>
      <c r="N8" s="164"/>
      <c r="O8" s="164">
        <f>SUM(O9:O34)</f>
        <v>0.01</v>
      </c>
      <c r="P8" s="164"/>
      <c r="Q8" s="164">
        <f>SUM(Q9:Q34)</f>
        <v>116.57000000000001</v>
      </c>
      <c r="R8" s="164"/>
      <c r="S8" s="164"/>
      <c r="T8" s="165"/>
      <c r="U8" s="161"/>
      <c r="V8" s="161">
        <f>SUM(V9:V34)</f>
        <v>63.12</v>
      </c>
      <c r="W8" s="161"/>
      <c r="AG8" t="s">
        <v>96</v>
      </c>
    </row>
    <row r="9" spans="1:60" ht="22.5" outlineLevel="1">
      <c r="A9" s="166">
        <v>1</v>
      </c>
      <c r="B9" s="167" t="s">
        <v>97</v>
      </c>
      <c r="C9" s="176" t="s">
        <v>98</v>
      </c>
      <c r="D9" s="168" t="s">
        <v>99</v>
      </c>
      <c r="E9" s="169">
        <v>506.5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0.22</v>
      </c>
      <c r="Q9" s="171">
        <f>ROUND(E9*P9,2)</f>
        <v>111.43</v>
      </c>
      <c r="R9" s="171" t="s">
        <v>100</v>
      </c>
      <c r="S9" s="171" t="s">
        <v>101</v>
      </c>
      <c r="T9" s="172" t="s">
        <v>101</v>
      </c>
      <c r="U9" s="158">
        <v>4.9000000000000002E-2</v>
      </c>
      <c r="V9" s="158">
        <f>ROUND(E9*U9,2)</f>
        <v>24.82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102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177" t="s">
        <v>103</v>
      </c>
      <c r="D10" s="159"/>
      <c r="E10" s="160">
        <v>506.5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104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>
      <c r="A11" s="166">
        <v>2</v>
      </c>
      <c r="B11" s="167" t="s">
        <v>105</v>
      </c>
      <c r="C11" s="176" t="s">
        <v>106</v>
      </c>
      <c r="D11" s="168" t="s">
        <v>99</v>
      </c>
      <c r="E11" s="169">
        <v>2.5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0.22</v>
      </c>
      <c r="Q11" s="171">
        <f>ROUND(E11*P11,2)</f>
        <v>0.55000000000000004</v>
      </c>
      <c r="R11" s="171" t="s">
        <v>100</v>
      </c>
      <c r="S11" s="171" t="s">
        <v>101</v>
      </c>
      <c r="T11" s="172" t="s">
        <v>101</v>
      </c>
      <c r="U11" s="158">
        <v>0.375</v>
      </c>
      <c r="V11" s="158">
        <f>ROUND(E11*U11,2)</f>
        <v>0.94</v>
      </c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102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66">
        <v>3</v>
      </c>
      <c r="B12" s="167" t="s">
        <v>107</v>
      </c>
      <c r="C12" s="176" t="s">
        <v>108</v>
      </c>
      <c r="D12" s="168" t="s">
        <v>109</v>
      </c>
      <c r="E12" s="169">
        <v>17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0.27</v>
      </c>
      <c r="Q12" s="171">
        <f>ROUND(E12*P12,2)</f>
        <v>4.59</v>
      </c>
      <c r="R12" s="171" t="s">
        <v>100</v>
      </c>
      <c r="S12" s="171" t="s">
        <v>101</v>
      </c>
      <c r="T12" s="172" t="s">
        <v>101</v>
      </c>
      <c r="U12" s="158">
        <v>0.123</v>
      </c>
      <c r="V12" s="158">
        <f>ROUND(E12*U12,2)</f>
        <v>2.09</v>
      </c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110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56"/>
      <c r="B13" s="157"/>
      <c r="C13" s="227" t="s">
        <v>111</v>
      </c>
      <c r="D13" s="228"/>
      <c r="E13" s="228"/>
      <c r="F13" s="228"/>
      <c r="G13" s="22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112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66">
        <v>4</v>
      </c>
      <c r="B14" s="167" t="s">
        <v>113</v>
      </c>
      <c r="C14" s="176" t="s">
        <v>114</v>
      </c>
      <c r="D14" s="168" t="s">
        <v>115</v>
      </c>
      <c r="E14" s="169">
        <v>20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1" t="s">
        <v>116</v>
      </c>
      <c r="S14" s="171" t="s">
        <v>101</v>
      </c>
      <c r="T14" s="172" t="s">
        <v>101</v>
      </c>
      <c r="U14" s="158">
        <v>9.5200000000000007E-2</v>
      </c>
      <c r="V14" s="158">
        <f>ROUND(E14*U14,2)</f>
        <v>1.9</v>
      </c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110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56"/>
      <c r="B15" s="157"/>
      <c r="C15" s="227" t="s">
        <v>117</v>
      </c>
      <c r="D15" s="228"/>
      <c r="E15" s="228"/>
      <c r="F15" s="228"/>
      <c r="G15" s="22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112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56"/>
      <c r="B16" s="157"/>
      <c r="C16" s="177" t="s">
        <v>118</v>
      </c>
      <c r="D16" s="159"/>
      <c r="E16" s="160">
        <v>20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104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>
      <c r="A17" s="166">
        <v>5</v>
      </c>
      <c r="B17" s="167" t="s">
        <v>119</v>
      </c>
      <c r="C17" s="176" t="s">
        <v>120</v>
      </c>
      <c r="D17" s="168" t="s">
        <v>115</v>
      </c>
      <c r="E17" s="169">
        <v>25.2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1" t="s">
        <v>116</v>
      </c>
      <c r="S17" s="171" t="s">
        <v>101</v>
      </c>
      <c r="T17" s="172" t="s">
        <v>101</v>
      </c>
      <c r="U17" s="158">
        <v>0.36799999999999999</v>
      </c>
      <c r="V17" s="158">
        <f>ROUND(E17*U17,2)</f>
        <v>9.27</v>
      </c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102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56"/>
      <c r="B18" s="157"/>
      <c r="C18" s="227" t="s">
        <v>121</v>
      </c>
      <c r="D18" s="228"/>
      <c r="E18" s="228"/>
      <c r="F18" s="228"/>
      <c r="G18" s="22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112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>
      <c r="A19" s="156"/>
      <c r="B19" s="157"/>
      <c r="C19" s="177" t="s">
        <v>122</v>
      </c>
      <c r="D19" s="159"/>
      <c r="E19" s="160">
        <v>25.2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104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56.25" outlineLevel="1">
      <c r="A20" s="166">
        <v>6</v>
      </c>
      <c r="B20" s="167" t="s">
        <v>123</v>
      </c>
      <c r="C20" s="176" t="s">
        <v>124</v>
      </c>
      <c r="D20" s="168" t="s">
        <v>115</v>
      </c>
      <c r="E20" s="169">
        <v>25.2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1" t="s">
        <v>116</v>
      </c>
      <c r="S20" s="171" t="s">
        <v>101</v>
      </c>
      <c r="T20" s="172" t="s">
        <v>101</v>
      </c>
      <c r="U20" s="158">
        <v>5.3999999999999999E-2</v>
      </c>
      <c r="V20" s="158">
        <f>ROUND(E20*U20,2)</f>
        <v>1.36</v>
      </c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102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56"/>
      <c r="B21" s="157"/>
      <c r="C21" s="227" t="s">
        <v>125</v>
      </c>
      <c r="D21" s="228"/>
      <c r="E21" s="228"/>
      <c r="F21" s="228"/>
      <c r="G21" s="22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112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>
      <c r="A22" s="166">
        <v>7</v>
      </c>
      <c r="B22" s="167" t="s">
        <v>126</v>
      </c>
      <c r="C22" s="176" t="s">
        <v>127</v>
      </c>
      <c r="D22" s="168" t="s">
        <v>99</v>
      </c>
      <c r="E22" s="169">
        <v>200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71">
        <v>0</v>
      </c>
      <c r="O22" s="171">
        <f>ROUND(E22*N22,2)</f>
        <v>0</v>
      </c>
      <c r="P22" s="171">
        <v>0</v>
      </c>
      <c r="Q22" s="171">
        <f>ROUND(E22*P22,2)</f>
        <v>0</v>
      </c>
      <c r="R22" s="171" t="s">
        <v>128</v>
      </c>
      <c r="S22" s="171" t="s">
        <v>101</v>
      </c>
      <c r="T22" s="172" t="s">
        <v>101</v>
      </c>
      <c r="U22" s="158">
        <v>4.7E-2</v>
      </c>
      <c r="V22" s="158">
        <f>ROUND(E22*U22,2)</f>
        <v>9.4</v>
      </c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110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56"/>
      <c r="B23" s="157"/>
      <c r="C23" s="227" t="s">
        <v>129</v>
      </c>
      <c r="D23" s="228"/>
      <c r="E23" s="228"/>
      <c r="F23" s="228"/>
      <c r="G23" s="22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112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66">
        <v>8</v>
      </c>
      <c r="B24" s="167" t="s">
        <v>130</v>
      </c>
      <c r="C24" s="176" t="s">
        <v>131</v>
      </c>
      <c r="D24" s="168" t="s">
        <v>99</v>
      </c>
      <c r="E24" s="169">
        <v>200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1" t="s">
        <v>132</v>
      </c>
      <c r="S24" s="171" t="s">
        <v>101</v>
      </c>
      <c r="T24" s="172" t="s">
        <v>101</v>
      </c>
      <c r="U24" s="158">
        <v>7.0000000000000001E-3</v>
      </c>
      <c r="V24" s="158">
        <f>ROUND(E24*U24,2)</f>
        <v>1.4</v>
      </c>
      <c r="W24" s="158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102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>
      <c r="A25" s="156"/>
      <c r="B25" s="157"/>
      <c r="C25" s="227" t="s">
        <v>133</v>
      </c>
      <c r="D25" s="228"/>
      <c r="E25" s="228"/>
      <c r="F25" s="228"/>
      <c r="G25" s="22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112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56"/>
      <c r="B26" s="157"/>
      <c r="C26" s="229" t="s">
        <v>134</v>
      </c>
      <c r="D26" s="230"/>
      <c r="E26" s="230"/>
      <c r="F26" s="230"/>
      <c r="G26" s="230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112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66">
        <v>9</v>
      </c>
      <c r="B27" s="167" t="s">
        <v>135</v>
      </c>
      <c r="C27" s="176" t="s">
        <v>136</v>
      </c>
      <c r="D27" s="168" t="s">
        <v>99</v>
      </c>
      <c r="E27" s="169">
        <v>630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1" t="s">
        <v>116</v>
      </c>
      <c r="S27" s="171" t="s">
        <v>101</v>
      </c>
      <c r="T27" s="172" t="s">
        <v>101</v>
      </c>
      <c r="U27" s="158">
        <v>1.7999999999999999E-2</v>
      </c>
      <c r="V27" s="158">
        <f>ROUND(E27*U27,2)</f>
        <v>11.34</v>
      </c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110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>
      <c r="A28" s="156"/>
      <c r="B28" s="157"/>
      <c r="C28" s="227" t="s">
        <v>137</v>
      </c>
      <c r="D28" s="228"/>
      <c r="E28" s="228"/>
      <c r="F28" s="228"/>
      <c r="G28" s="22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112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>
      <c r="A29" s="166">
        <v>10</v>
      </c>
      <c r="B29" s="167" t="s">
        <v>138</v>
      </c>
      <c r="C29" s="176" t="s">
        <v>139</v>
      </c>
      <c r="D29" s="168" t="s">
        <v>99</v>
      </c>
      <c r="E29" s="169">
        <v>200</v>
      </c>
      <c r="F29" s="170"/>
      <c r="G29" s="171">
        <f>ROUND(E29*F29,2)</f>
        <v>0</v>
      </c>
      <c r="H29" s="170"/>
      <c r="I29" s="171">
        <f>ROUND(E29*H29,2)</f>
        <v>0</v>
      </c>
      <c r="J29" s="170"/>
      <c r="K29" s="171">
        <f>ROUND(E29*J29,2)</f>
        <v>0</v>
      </c>
      <c r="L29" s="171">
        <v>21</v>
      </c>
      <c r="M29" s="171">
        <f>G29*(1+L29/100)</f>
        <v>0</v>
      </c>
      <c r="N29" s="171">
        <v>0</v>
      </c>
      <c r="O29" s="171">
        <f>ROUND(E29*N29,2)</f>
        <v>0</v>
      </c>
      <c r="P29" s="171">
        <v>0</v>
      </c>
      <c r="Q29" s="171">
        <f>ROUND(E29*P29,2)</f>
        <v>0</v>
      </c>
      <c r="R29" s="171" t="s">
        <v>128</v>
      </c>
      <c r="S29" s="171" t="s">
        <v>101</v>
      </c>
      <c r="T29" s="172" t="s">
        <v>101</v>
      </c>
      <c r="U29" s="158">
        <v>3.0000000000000001E-3</v>
      </c>
      <c r="V29" s="158">
        <f>ROUND(E29*U29,2)</f>
        <v>0.6</v>
      </c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110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56"/>
      <c r="B30" s="157"/>
      <c r="C30" s="227" t="s">
        <v>140</v>
      </c>
      <c r="D30" s="228"/>
      <c r="E30" s="228"/>
      <c r="F30" s="228"/>
      <c r="G30" s="22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112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66">
        <v>11</v>
      </c>
      <c r="B31" s="167" t="s">
        <v>141</v>
      </c>
      <c r="C31" s="176" t="s">
        <v>142</v>
      </c>
      <c r="D31" s="168" t="s">
        <v>115</v>
      </c>
      <c r="E31" s="169">
        <v>50.65</v>
      </c>
      <c r="F31" s="170"/>
      <c r="G31" s="171">
        <f>ROUND(E31*F31,2)</f>
        <v>0</v>
      </c>
      <c r="H31" s="170"/>
      <c r="I31" s="171">
        <f>ROUND(E31*H31,2)</f>
        <v>0</v>
      </c>
      <c r="J31" s="170"/>
      <c r="K31" s="171">
        <f>ROUND(E31*J31,2)</f>
        <v>0</v>
      </c>
      <c r="L31" s="171">
        <v>21</v>
      </c>
      <c r="M31" s="171">
        <f>G31*(1+L31/100)</f>
        <v>0</v>
      </c>
      <c r="N31" s="171">
        <v>0</v>
      </c>
      <c r="O31" s="171">
        <f>ROUND(E31*N31,2)</f>
        <v>0</v>
      </c>
      <c r="P31" s="171">
        <v>0</v>
      </c>
      <c r="Q31" s="171">
        <f>ROUND(E31*P31,2)</f>
        <v>0</v>
      </c>
      <c r="R31" s="171" t="s">
        <v>116</v>
      </c>
      <c r="S31" s="171" t="s">
        <v>101</v>
      </c>
      <c r="T31" s="172" t="s">
        <v>101</v>
      </c>
      <c r="U31" s="158">
        <v>0</v>
      </c>
      <c r="V31" s="158">
        <f>ROUND(E31*U31,2)</f>
        <v>0</v>
      </c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102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56"/>
      <c r="B32" s="157"/>
      <c r="C32" s="177" t="s">
        <v>143</v>
      </c>
      <c r="D32" s="159"/>
      <c r="E32" s="160">
        <v>50.65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104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66">
        <v>12</v>
      </c>
      <c r="B33" s="167" t="s">
        <v>144</v>
      </c>
      <c r="C33" s="176" t="s">
        <v>145</v>
      </c>
      <c r="D33" s="168" t="s">
        <v>146</v>
      </c>
      <c r="E33" s="169">
        <v>5</v>
      </c>
      <c r="F33" s="170"/>
      <c r="G33" s="171">
        <f>ROUND(E33*F33,2)</f>
        <v>0</v>
      </c>
      <c r="H33" s="170"/>
      <c r="I33" s="171">
        <f>ROUND(E33*H33,2)</f>
        <v>0</v>
      </c>
      <c r="J33" s="170"/>
      <c r="K33" s="171">
        <f>ROUND(E33*J33,2)</f>
        <v>0</v>
      </c>
      <c r="L33" s="171">
        <v>21</v>
      </c>
      <c r="M33" s="171">
        <f>G33*(1+L33/100)</f>
        <v>0</v>
      </c>
      <c r="N33" s="171">
        <v>1E-3</v>
      </c>
      <c r="O33" s="171">
        <f>ROUND(E33*N33,2)</f>
        <v>0.01</v>
      </c>
      <c r="P33" s="171">
        <v>0</v>
      </c>
      <c r="Q33" s="171">
        <f>ROUND(E33*P33,2)</f>
        <v>0</v>
      </c>
      <c r="R33" s="171" t="s">
        <v>147</v>
      </c>
      <c r="S33" s="171" t="s">
        <v>101</v>
      </c>
      <c r="T33" s="172" t="s">
        <v>101</v>
      </c>
      <c r="U33" s="158">
        <v>0</v>
      </c>
      <c r="V33" s="158">
        <f>ROUND(E33*U33,2)</f>
        <v>0</v>
      </c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148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56"/>
      <c r="B34" s="157"/>
      <c r="C34" s="177" t="s">
        <v>149</v>
      </c>
      <c r="D34" s="159"/>
      <c r="E34" s="160">
        <v>5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104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>
      <c r="A35" s="152" t="s">
        <v>95</v>
      </c>
      <c r="B35" s="153" t="s">
        <v>57</v>
      </c>
      <c r="C35" s="175" t="s">
        <v>58</v>
      </c>
      <c r="D35" s="162"/>
      <c r="E35" s="163"/>
      <c r="F35" s="164"/>
      <c r="G35" s="164">
        <f>SUMIF(AG36:AG45,"&lt;&gt;NOR",G36:G45)</f>
        <v>0</v>
      </c>
      <c r="H35" s="164"/>
      <c r="I35" s="164">
        <f>SUM(I36:I45)</f>
        <v>0</v>
      </c>
      <c r="J35" s="164"/>
      <c r="K35" s="164">
        <f>SUM(K36:K45)</f>
        <v>0</v>
      </c>
      <c r="L35" s="164"/>
      <c r="M35" s="164">
        <f>SUM(M36:M45)</f>
        <v>0</v>
      </c>
      <c r="N35" s="164"/>
      <c r="O35" s="164">
        <f>SUM(O36:O45)</f>
        <v>364.46</v>
      </c>
      <c r="P35" s="164"/>
      <c r="Q35" s="164">
        <f>SUM(Q36:Q45)</f>
        <v>0</v>
      </c>
      <c r="R35" s="164"/>
      <c r="S35" s="164"/>
      <c r="T35" s="165"/>
      <c r="U35" s="161"/>
      <c r="V35" s="161">
        <f>SUM(V36:V45)</f>
        <v>47.300000000000004</v>
      </c>
      <c r="W35" s="161"/>
      <c r="AG35" t="s">
        <v>96</v>
      </c>
    </row>
    <row r="36" spans="1:60" ht="22.5" outlineLevel="1">
      <c r="A36" s="166">
        <v>13</v>
      </c>
      <c r="B36" s="167" t="s">
        <v>150</v>
      </c>
      <c r="C36" s="176" t="s">
        <v>151</v>
      </c>
      <c r="D36" s="168" t="s">
        <v>99</v>
      </c>
      <c r="E36" s="169">
        <v>630</v>
      </c>
      <c r="F36" s="170"/>
      <c r="G36" s="171">
        <f>ROUND(E36*F36,2)</f>
        <v>0</v>
      </c>
      <c r="H36" s="170"/>
      <c r="I36" s="171">
        <f>ROUND(E36*H36,2)</f>
        <v>0</v>
      </c>
      <c r="J36" s="170"/>
      <c r="K36" s="171">
        <f>ROUND(E36*J36,2)</f>
        <v>0</v>
      </c>
      <c r="L36" s="171">
        <v>21</v>
      </c>
      <c r="M36" s="171">
        <f>G36*(1+L36/100)</f>
        <v>0</v>
      </c>
      <c r="N36" s="171">
        <v>0.28799999999999998</v>
      </c>
      <c r="O36" s="171">
        <f>ROUND(E36*N36,2)</f>
        <v>181.44</v>
      </c>
      <c r="P36" s="171">
        <v>0</v>
      </c>
      <c r="Q36" s="171">
        <f>ROUND(E36*P36,2)</f>
        <v>0</v>
      </c>
      <c r="R36" s="171" t="s">
        <v>100</v>
      </c>
      <c r="S36" s="171" t="s">
        <v>101</v>
      </c>
      <c r="T36" s="172" t="s">
        <v>101</v>
      </c>
      <c r="U36" s="158">
        <v>2.3E-2</v>
      </c>
      <c r="V36" s="158">
        <f>ROUND(E36*U36,2)</f>
        <v>14.49</v>
      </c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102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>
      <c r="A37" s="166">
        <v>14</v>
      </c>
      <c r="B37" s="167" t="s">
        <v>152</v>
      </c>
      <c r="C37" s="176" t="s">
        <v>153</v>
      </c>
      <c r="D37" s="168" t="s">
        <v>99</v>
      </c>
      <c r="E37" s="169">
        <v>6</v>
      </c>
      <c r="F37" s="170"/>
      <c r="G37" s="171">
        <f>ROUND(E37*F37,2)</f>
        <v>0</v>
      </c>
      <c r="H37" s="170"/>
      <c r="I37" s="171">
        <f>ROUND(E37*H37,2)</f>
        <v>0</v>
      </c>
      <c r="J37" s="170"/>
      <c r="K37" s="171">
        <f>ROUND(E37*J37,2)</f>
        <v>0</v>
      </c>
      <c r="L37" s="171">
        <v>21</v>
      </c>
      <c r="M37" s="171">
        <f>G37*(1+L37/100)</f>
        <v>0</v>
      </c>
      <c r="N37" s="171">
        <v>0.126</v>
      </c>
      <c r="O37" s="171">
        <f>ROUND(E37*N37,2)</f>
        <v>0.76</v>
      </c>
      <c r="P37" s="171">
        <v>0</v>
      </c>
      <c r="Q37" s="171">
        <f>ROUND(E37*P37,2)</f>
        <v>0</v>
      </c>
      <c r="R37" s="171" t="s">
        <v>100</v>
      </c>
      <c r="S37" s="171" t="s">
        <v>101</v>
      </c>
      <c r="T37" s="172" t="s">
        <v>101</v>
      </c>
      <c r="U37" s="158">
        <v>2.1000000000000001E-2</v>
      </c>
      <c r="V37" s="158">
        <f>ROUND(E37*U37,2)</f>
        <v>0.13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102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56"/>
      <c r="B38" s="157"/>
      <c r="C38" s="177" t="s">
        <v>154</v>
      </c>
      <c r="D38" s="159"/>
      <c r="E38" s="160">
        <v>6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104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>
      <c r="A39" s="166">
        <v>15</v>
      </c>
      <c r="B39" s="167" t="s">
        <v>155</v>
      </c>
      <c r="C39" s="176" t="s">
        <v>156</v>
      </c>
      <c r="D39" s="168" t="s">
        <v>99</v>
      </c>
      <c r="E39" s="169">
        <v>74</v>
      </c>
      <c r="F39" s="170"/>
      <c r="G39" s="171">
        <f>ROUND(E39*F39,2)</f>
        <v>0</v>
      </c>
      <c r="H39" s="170"/>
      <c r="I39" s="171">
        <f>ROUND(E39*H39,2)</f>
        <v>0</v>
      </c>
      <c r="J39" s="170"/>
      <c r="K39" s="171">
        <f>ROUND(E39*J39,2)</f>
        <v>0</v>
      </c>
      <c r="L39" s="171">
        <v>21</v>
      </c>
      <c r="M39" s="171">
        <f>G39*(1+L39/100)</f>
        <v>0</v>
      </c>
      <c r="N39" s="171">
        <v>0.25</v>
      </c>
      <c r="O39" s="171">
        <f>ROUND(E39*N39,2)</f>
        <v>18.5</v>
      </c>
      <c r="P39" s="171">
        <v>0</v>
      </c>
      <c r="Q39" s="171">
        <f>ROUND(E39*P39,2)</f>
        <v>0</v>
      </c>
      <c r="R39" s="171" t="s">
        <v>100</v>
      </c>
      <c r="S39" s="171" t="s">
        <v>101</v>
      </c>
      <c r="T39" s="172" t="s">
        <v>101</v>
      </c>
      <c r="U39" s="158">
        <v>8.4000000000000005E-2</v>
      </c>
      <c r="V39" s="158">
        <f>ROUND(E39*U39,2)</f>
        <v>6.22</v>
      </c>
      <c r="W39" s="158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102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>
      <c r="A40" s="156"/>
      <c r="B40" s="157"/>
      <c r="C40" s="227" t="s">
        <v>157</v>
      </c>
      <c r="D40" s="228"/>
      <c r="E40" s="228"/>
      <c r="F40" s="228"/>
      <c r="G40" s="22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49"/>
      <c r="Y40" s="149"/>
      <c r="Z40" s="149"/>
      <c r="AA40" s="149"/>
      <c r="AB40" s="149"/>
      <c r="AC40" s="149"/>
      <c r="AD40" s="149"/>
      <c r="AE40" s="149"/>
      <c r="AF40" s="149"/>
      <c r="AG40" s="149" t="s">
        <v>112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>
      <c r="A41" s="156"/>
      <c r="B41" s="157"/>
      <c r="C41" s="177" t="s">
        <v>158</v>
      </c>
      <c r="D41" s="159"/>
      <c r="E41" s="160">
        <v>74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104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22.5" outlineLevel="1">
      <c r="A42" s="166">
        <v>16</v>
      </c>
      <c r="B42" s="167" t="s">
        <v>159</v>
      </c>
      <c r="C42" s="176" t="s">
        <v>160</v>
      </c>
      <c r="D42" s="168" t="s">
        <v>99</v>
      </c>
      <c r="E42" s="169">
        <v>630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71">
        <v>6.0999999999999997E-4</v>
      </c>
      <c r="O42" s="171">
        <f>ROUND(E42*N42,2)</f>
        <v>0.38</v>
      </c>
      <c r="P42" s="171">
        <v>0</v>
      </c>
      <c r="Q42" s="171">
        <f>ROUND(E42*P42,2)</f>
        <v>0</v>
      </c>
      <c r="R42" s="171" t="s">
        <v>100</v>
      </c>
      <c r="S42" s="171" t="s">
        <v>101</v>
      </c>
      <c r="T42" s="172" t="s">
        <v>101</v>
      </c>
      <c r="U42" s="158">
        <v>2E-3</v>
      </c>
      <c r="V42" s="158">
        <f>ROUND(E42*U42,2)</f>
        <v>1.26</v>
      </c>
      <c r="W42" s="158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102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22.5" outlineLevel="1">
      <c r="A43" s="166">
        <v>17</v>
      </c>
      <c r="B43" s="167" t="s">
        <v>161</v>
      </c>
      <c r="C43" s="176" t="s">
        <v>162</v>
      </c>
      <c r="D43" s="168" t="s">
        <v>99</v>
      </c>
      <c r="E43" s="169">
        <v>630</v>
      </c>
      <c r="F43" s="170"/>
      <c r="G43" s="171">
        <f>ROUND(E43*F43,2)</f>
        <v>0</v>
      </c>
      <c r="H43" s="170"/>
      <c r="I43" s="171">
        <f>ROUND(E43*H43,2)</f>
        <v>0</v>
      </c>
      <c r="J43" s="170"/>
      <c r="K43" s="171">
        <f>ROUND(E43*J43,2)</f>
        <v>0</v>
      </c>
      <c r="L43" s="171">
        <v>21</v>
      </c>
      <c r="M43" s="171">
        <f>G43*(1+L43/100)</f>
        <v>0</v>
      </c>
      <c r="N43" s="171">
        <v>0.12966</v>
      </c>
      <c r="O43" s="171">
        <f>ROUND(E43*N43,2)</f>
        <v>81.69</v>
      </c>
      <c r="P43" s="171">
        <v>0</v>
      </c>
      <c r="Q43" s="171">
        <f>ROUND(E43*P43,2)</f>
        <v>0</v>
      </c>
      <c r="R43" s="171" t="s">
        <v>100</v>
      </c>
      <c r="S43" s="171" t="s">
        <v>101</v>
      </c>
      <c r="T43" s="172" t="s">
        <v>101</v>
      </c>
      <c r="U43" s="158">
        <v>0.02</v>
      </c>
      <c r="V43" s="158">
        <f>ROUND(E43*U43,2)</f>
        <v>12.6</v>
      </c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102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22.5" outlineLevel="1">
      <c r="A44" s="166">
        <v>18</v>
      </c>
      <c r="B44" s="167" t="s">
        <v>163</v>
      </c>
      <c r="C44" s="176" t="s">
        <v>164</v>
      </c>
      <c r="D44" s="168" t="s">
        <v>99</v>
      </c>
      <c r="E44" s="169">
        <v>630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71">
        <v>0.12966</v>
      </c>
      <c r="O44" s="171">
        <f>ROUND(E44*N44,2)</f>
        <v>81.69</v>
      </c>
      <c r="P44" s="171">
        <v>0</v>
      </c>
      <c r="Q44" s="171">
        <f>ROUND(E44*P44,2)</f>
        <v>0</v>
      </c>
      <c r="R44" s="171" t="s">
        <v>100</v>
      </c>
      <c r="S44" s="171" t="s">
        <v>101</v>
      </c>
      <c r="T44" s="172" t="s">
        <v>101</v>
      </c>
      <c r="U44" s="158">
        <v>0.02</v>
      </c>
      <c r="V44" s="158">
        <f>ROUND(E44*U44,2)</f>
        <v>12.6</v>
      </c>
      <c r="W44" s="158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102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2.5" outlineLevel="1">
      <c r="A45" s="166">
        <v>19</v>
      </c>
      <c r="B45" s="167" t="s">
        <v>165</v>
      </c>
      <c r="C45" s="176" t="s">
        <v>166</v>
      </c>
      <c r="D45" s="168" t="s">
        <v>167</v>
      </c>
      <c r="E45" s="169">
        <v>1</v>
      </c>
      <c r="F45" s="170"/>
      <c r="G45" s="171">
        <f>ROUND(E45*F45,2)</f>
        <v>0</v>
      </c>
      <c r="H45" s="170"/>
      <c r="I45" s="171">
        <f>ROUND(E45*H45,2)</f>
        <v>0</v>
      </c>
      <c r="J45" s="170"/>
      <c r="K45" s="171">
        <f>ROUND(E45*J45,2)</f>
        <v>0</v>
      </c>
      <c r="L45" s="171">
        <v>21</v>
      </c>
      <c r="M45" s="171">
        <f>G45*(1+L45/100)</f>
        <v>0</v>
      </c>
      <c r="N45" s="171">
        <v>0</v>
      </c>
      <c r="O45" s="171">
        <f>ROUND(E45*N45,2)</f>
        <v>0</v>
      </c>
      <c r="P45" s="171">
        <v>0</v>
      </c>
      <c r="Q45" s="171">
        <f>ROUND(E45*P45,2)</f>
        <v>0</v>
      </c>
      <c r="R45" s="171"/>
      <c r="S45" s="171" t="s">
        <v>168</v>
      </c>
      <c r="T45" s="172" t="s">
        <v>169</v>
      </c>
      <c r="U45" s="158">
        <v>0</v>
      </c>
      <c r="V45" s="158">
        <f>ROUND(E45*U45,2)</f>
        <v>0</v>
      </c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102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>
      <c r="A46" s="152" t="s">
        <v>95</v>
      </c>
      <c r="B46" s="153" t="s">
        <v>59</v>
      </c>
      <c r="C46" s="175" t="s">
        <v>60</v>
      </c>
      <c r="D46" s="162"/>
      <c r="E46" s="163"/>
      <c r="F46" s="164"/>
      <c r="G46" s="164">
        <f>SUMIF(AG47:AG49,"&lt;&gt;NOR",G47:G49)</f>
        <v>0</v>
      </c>
      <c r="H46" s="164"/>
      <c r="I46" s="164">
        <f>SUM(I47:I49)</f>
        <v>0</v>
      </c>
      <c r="J46" s="164"/>
      <c r="K46" s="164">
        <f>SUM(K47:K49)</f>
        <v>0</v>
      </c>
      <c r="L46" s="164"/>
      <c r="M46" s="164">
        <f>SUM(M47:M49)</f>
        <v>0</v>
      </c>
      <c r="N46" s="164"/>
      <c r="O46" s="164">
        <f>SUM(O47:O49)</f>
        <v>1.72</v>
      </c>
      <c r="P46" s="164"/>
      <c r="Q46" s="164">
        <f>SUM(Q47:Q49)</f>
        <v>0</v>
      </c>
      <c r="R46" s="164"/>
      <c r="S46" s="164"/>
      <c r="T46" s="165"/>
      <c r="U46" s="161"/>
      <c r="V46" s="161">
        <f>SUM(V47:V49)</f>
        <v>15.27</v>
      </c>
      <c r="W46" s="161"/>
      <c r="AG46" t="s">
        <v>96</v>
      </c>
    </row>
    <row r="47" spans="1:60" outlineLevel="1">
      <c r="A47" s="166">
        <v>20</v>
      </c>
      <c r="B47" s="167" t="s">
        <v>170</v>
      </c>
      <c r="C47" s="176" t="s">
        <v>171</v>
      </c>
      <c r="D47" s="168" t="s">
        <v>172</v>
      </c>
      <c r="E47" s="169">
        <v>4</v>
      </c>
      <c r="F47" s="170"/>
      <c r="G47" s="171">
        <f>ROUND(E47*F47,2)</f>
        <v>0</v>
      </c>
      <c r="H47" s="170"/>
      <c r="I47" s="171">
        <f>ROUND(E47*H47,2)</f>
        <v>0</v>
      </c>
      <c r="J47" s="170"/>
      <c r="K47" s="171">
        <f>ROUND(E47*J47,2)</f>
        <v>0</v>
      </c>
      <c r="L47" s="171">
        <v>21</v>
      </c>
      <c r="M47" s="171">
        <f>G47*(1+L47/100)</f>
        <v>0</v>
      </c>
      <c r="N47" s="171">
        <v>0.43093999999999999</v>
      </c>
      <c r="O47" s="171">
        <f>ROUND(E47*N47,2)</f>
        <v>1.72</v>
      </c>
      <c r="P47" s="171">
        <v>0</v>
      </c>
      <c r="Q47" s="171">
        <f>ROUND(E47*P47,2)</f>
        <v>0</v>
      </c>
      <c r="R47" s="171" t="s">
        <v>100</v>
      </c>
      <c r="S47" s="171" t="s">
        <v>101</v>
      </c>
      <c r="T47" s="172" t="s">
        <v>101</v>
      </c>
      <c r="U47" s="158">
        <v>3.8170000000000002</v>
      </c>
      <c r="V47" s="158">
        <f>ROUND(E47*U47,2)</f>
        <v>15.27</v>
      </c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102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ht="33.75" outlineLevel="1">
      <c r="A48" s="156"/>
      <c r="B48" s="157"/>
      <c r="C48" s="227" t="s">
        <v>173</v>
      </c>
      <c r="D48" s="228"/>
      <c r="E48" s="228"/>
      <c r="F48" s="228"/>
      <c r="G48" s="22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112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73" t="str">
        <f>C48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48" s="149"/>
      <c r="BC48" s="149"/>
      <c r="BD48" s="149"/>
      <c r="BE48" s="149"/>
      <c r="BF48" s="149"/>
      <c r="BG48" s="149"/>
      <c r="BH48" s="149"/>
    </row>
    <row r="49" spans="1:60" ht="22.5" outlineLevel="1">
      <c r="A49" s="166">
        <v>21</v>
      </c>
      <c r="B49" s="167" t="s">
        <v>174</v>
      </c>
      <c r="C49" s="176" t="s">
        <v>175</v>
      </c>
      <c r="D49" s="168" t="s">
        <v>167</v>
      </c>
      <c r="E49" s="169">
        <v>4</v>
      </c>
      <c r="F49" s="170"/>
      <c r="G49" s="171">
        <f>ROUND(E49*F49,2)</f>
        <v>0</v>
      </c>
      <c r="H49" s="170"/>
      <c r="I49" s="171">
        <f>ROUND(E49*H49,2)</f>
        <v>0</v>
      </c>
      <c r="J49" s="170"/>
      <c r="K49" s="171">
        <f>ROUND(E49*J49,2)</f>
        <v>0</v>
      </c>
      <c r="L49" s="171">
        <v>21</v>
      </c>
      <c r="M49" s="171">
        <f>G49*(1+L49/100)</f>
        <v>0</v>
      </c>
      <c r="N49" s="171">
        <v>0</v>
      </c>
      <c r="O49" s="171">
        <f>ROUND(E49*N49,2)</f>
        <v>0</v>
      </c>
      <c r="P49" s="171">
        <v>0</v>
      </c>
      <c r="Q49" s="171">
        <f>ROUND(E49*P49,2)</f>
        <v>0</v>
      </c>
      <c r="R49" s="171"/>
      <c r="S49" s="171" t="s">
        <v>168</v>
      </c>
      <c r="T49" s="172" t="s">
        <v>169</v>
      </c>
      <c r="U49" s="158">
        <v>0</v>
      </c>
      <c r="V49" s="158">
        <f>ROUND(E49*U49,2)</f>
        <v>0</v>
      </c>
      <c r="W49" s="158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102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>
      <c r="A50" s="152" t="s">
        <v>95</v>
      </c>
      <c r="B50" s="153" t="s">
        <v>61</v>
      </c>
      <c r="C50" s="175" t="s">
        <v>62</v>
      </c>
      <c r="D50" s="162"/>
      <c r="E50" s="163"/>
      <c r="F50" s="164"/>
      <c r="G50" s="164">
        <f>SUMIF(AG51:AG63,"&lt;&gt;NOR",G51:G63)</f>
        <v>0</v>
      </c>
      <c r="H50" s="164"/>
      <c r="I50" s="164">
        <f>SUM(I51:I63)</f>
        <v>0</v>
      </c>
      <c r="J50" s="164"/>
      <c r="K50" s="164">
        <f>SUM(K51:K63)</f>
        <v>0</v>
      </c>
      <c r="L50" s="164"/>
      <c r="M50" s="164">
        <f>SUM(M51:M63)</f>
        <v>0</v>
      </c>
      <c r="N50" s="164"/>
      <c r="O50" s="164">
        <f>SUM(O51:O63)</f>
        <v>9.8300000000000018</v>
      </c>
      <c r="P50" s="164"/>
      <c r="Q50" s="164">
        <f>SUM(Q51:Q63)</f>
        <v>0</v>
      </c>
      <c r="R50" s="164"/>
      <c r="S50" s="164"/>
      <c r="T50" s="165"/>
      <c r="U50" s="161"/>
      <c r="V50" s="161">
        <f>SUM(V51:V63)</f>
        <v>9.98</v>
      </c>
      <c r="W50" s="161"/>
      <c r="AG50" t="s">
        <v>96</v>
      </c>
    </row>
    <row r="51" spans="1:60" ht="22.5" outlineLevel="1">
      <c r="A51" s="166">
        <v>22</v>
      </c>
      <c r="B51" s="167" t="s">
        <v>176</v>
      </c>
      <c r="C51" s="176" t="s">
        <v>177</v>
      </c>
      <c r="D51" s="168" t="s">
        <v>109</v>
      </c>
      <c r="E51" s="169">
        <v>24</v>
      </c>
      <c r="F51" s="170"/>
      <c r="G51" s="171">
        <f>ROUND(E51*F51,2)</f>
        <v>0</v>
      </c>
      <c r="H51" s="170"/>
      <c r="I51" s="171">
        <f>ROUND(E51*H51,2)</f>
        <v>0</v>
      </c>
      <c r="J51" s="170"/>
      <c r="K51" s="171">
        <f>ROUND(E51*J51,2)</f>
        <v>0</v>
      </c>
      <c r="L51" s="171">
        <v>21</v>
      </c>
      <c r="M51" s="171">
        <f>G51*(1+L51/100)</f>
        <v>0</v>
      </c>
      <c r="N51" s="171">
        <v>0.188</v>
      </c>
      <c r="O51" s="171">
        <f>ROUND(E51*N51,2)</f>
        <v>4.51</v>
      </c>
      <c r="P51" s="171">
        <v>0</v>
      </c>
      <c r="Q51" s="171">
        <f>ROUND(E51*P51,2)</f>
        <v>0</v>
      </c>
      <c r="R51" s="171" t="s">
        <v>100</v>
      </c>
      <c r="S51" s="171" t="s">
        <v>101</v>
      </c>
      <c r="T51" s="172" t="s">
        <v>101</v>
      </c>
      <c r="U51" s="158">
        <v>0.27200000000000002</v>
      </c>
      <c r="V51" s="158">
        <f>ROUND(E51*U51,2)</f>
        <v>6.53</v>
      </c>
      <c r="W51" s="158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102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56"/>
      <c r="B52" s="157"/>
      <c r="C52" s="227" t="s">
        <v>178</v>
      </c>
      <c r="D52" s="228"/>
      <c r="E52" s="228"/>
      <c r="F52" s="228"/>
      <c r="G52" s="22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112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66">
        <v>23</v>
      </c>
      <c r="B53" s="167" t="s">
        <v>179</v>
      </c>
      <c r="C53" s="176" t="s">
        <v>180</v>
      </c>
      <c r="D53" s="168" t="s">
        <v>115</v>
      </c>
      <c r="E53" s="169">
        <v>1.44</v>
      </c>
      <c r="F53" s="170"/>
      <c r="G53" s="171">
        <f>ROUND(E53*F53,2)</f>
        <v>0</v>
      </c>
      <c r="H53" s="170"/>
      <c r="I53" s="171">
        <f>ROUND(E53*H53,2)</f>
        <v>0</v>
      </c>
      <c r="J53" s="170"/>
      <c r="K53" s="171">
        <f>ROUND(E53*J53,2)</f>
        <v>0</v>
      </c>
      <c r="L53" s="171">
        <v>21</v>
      </c>
      <c r="M53" s="171">
        <f>G53*(1+L53/100)</f>
        <v>0</v>
      </c>
      <c r="N53" s="171">
        <v>2.5249999999999999</v>
      </c>
      <c r="O53" s="171">
        <f>ROUND(E53*N53,2)</f>
        <v>3.64</v>
      </c>
      <c r="P53" s="171">
        <v>0</v>
      </c>
      <c r="Q53" s="171">
        <f>ROUND(E53*P53,2)</f>
        <v>0</v>
      </c>
      <c r="R53" s="171" t="s">
        <v>100</v>
      </c>
      <c r="S53" s="171" t="s">
        <v>101</v>
      </c>
      <c r="T53" s="172" t="s">
        <v>101</v>
      </c>
      <c r="U53" s="158">
        <v>1.4419999999999999</v>
      </c>
      <c r="V53" s="158">
        <f>ROUND(E53*U53,2)</f>
        <v>2.08</v>
      </c>
      <c r="W53" s="158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102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>
      <c r="A54" s="156"/>
      <c r="B54" s="157"/>
      <c r="C54" s="227" t="s">
        <v>181</v>
      </c>
      <c r="D54" s="228"/>
      <c r="E54" s="228"/>
      <c r="F54" s="228"/>
      <c r="G54" s="22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112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>
      <c r="A55" s="156"/>
      <c r="B55" s="157"/>
      <c r="C55" s="177" t="s">
        <v>182</v>
      </c>
      <c r="D55" s="159"/>
      <c r="E55" s="160">
        <v>1.44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49"/>
      <c r="Y55" s="149"/>
      <c r="Z55" s="149"/>
      <c r="AA55" s="149"/>
      <c r="AB55" s="149"/>
      <c r="AC55" s="149"/>
      <c r="AD55" s="149"/>
      <c r="AE55" s="149"/>
      <c r="AF55" s="149"/>
      <c r="AG55" s="149" t="s">
        <v>104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ht="22.5" outlineLevel="1">
      <c r="A56" s="166">
        <v>24</v>
      </c>
      <c r="B56" s="167" t="s">
        <v>183</v>
      </c>
      <c r="C56" s="176" t="s">
        <v>184</v>
      </c>
      <c r="D56" s="168" t="s">
        <v>167</v>
      </c>
      <c r="E56" s="169">
        <v>1</v>
      </c>
      <c r="F56" s="170"/>
      <c r="G56" s="171">
        <f t="shared" ref="G56:G61" si="0">ROUND(E56*F56,2)</f>
        <v>0</v>
      </c>
      <c r="H56" s="170"/>
      <c r="I56" s="171">
        <f t="shared" ref="I56:I61" si="1">ROUND(E56*H56,2)</f>
        <v>0</v>
      </c>
      <c r="J56" s="170"/>
      <c r="K56" s="171">
        <f t="shared" ref="K56:K61" si="2">ROUND(E56*J56,2)</f>
        <v>0</v>
      </c>
      <c r="L56" s="171">
        <v>21</v>
      </c>
      <c r="M56" s="171">
        <f t="shared" ref="M56:M61" si="3">G56*(1+L56/100)</f>
        <v>0</v>
      </c>
      <c r="N56" s="171">
        <v>0</v>
      </c>
      <c r="O56" s="171">
        <f t="shared" ref="O56:O61" si="4">ROUND(E56*N56,2)</f>
        <v>0</v>
      </c>
      <c r="P56" s="171">
        <v>0</v>
      </c>
      <c r="Q56" s="171">
        <f t="shared" ref="Q56:Q61" si="5">ROUND(E56*P56,2)</f>
        <v>0</v>
      </c>
      <c r="R56" s="171"/>
      <c r="S56" s="171" t="s">
        <v>168</v>
      </c>
      <c r="T56" s="172" t="s">
        <v>169</v>
      </c>
      <c r="U56" s="158">
        <v>0</v>
      </c>
      <c r="V56" s="158">
        <f t="shared" ref="V56:V61" si="6">ROUND(E56*U56,2)</f>
        <v>0</v>
      </c>
      <c r="W56" s="158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102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>
      <c r="A57" s="166">
        <v>25</v>
      </c>
      <c r="B57" s="167" t="s">
        <v>185</v>
      </c>
      <c r="C57" s="176" t="s">
        <v>186</v>
      </c>
      <c r="D57" s="168" t="s">
        <v>172</v>
      </c>
      <c r="E57" s="169">
        <v>13</v>
      </c>
      <c r="F57" s="170"/>
      <c r="G57" s="171">
        <f t="shared" si="0"/>
        <v>0</v>
      </c>
      <c r="H57" s="170"/>
      <c r="I57" s="171">
        <f t="shared" si="1"/>
        <v>0</v>
      </c>
      <c r="J57" s="170"/>
      <c r="K57" s="171">
        <f t="shared" si="2"/>
        <v>0</v>
      </c>
      <c r="L57" s="171">
        <v>21</v>
      </c>
      <c r="M57" s="171">
        <f t="shared" si="3"/>
        <v>0</v>
      </c>
      <c r="N57" s="171">
        <v>8.2100000000000006E-2</v>
      </c>
      <c r="O57" s="171">
        <f t="shared" si="4"/>
        <v>1.07</v>
      </c>
      <c r="P57" s="171">
        <v>0</v>
      </c>
      <c r="Q57" s="171">
        <f t="shared" si="5"/>
        <v>0</v>
      </c>
      <c r="R57" s="171" t="s">
        <v>147</v>
      </c>
      <c r="S57" s="171" t="s">
        <v>101</v>
      </c>
      <c r="T57" s="172" t="s">
        <v>101</v>
      </c>
      <c r="U57" s="158">
        <v>0</v>
      </c>
      <c r="V57" s="158">
        <f t="shared" si="6"/>
        <v>0</v>
      </c>
      <c r="W57" s="158"/>
      <c r="X57" s="149"/>
      <c r="Y57" s="149"/>
      <c r="Z57" s="149"/>
      <c r="AA57" s="149"/>
      <c r="AB57" s="149"/>
      <c r="AC57" s="149"/>
      <c r="AD57" s="149"/>
      <c r="AE57" s="149"/>
      <c r="AF57" s="149"/>
      <c r="AG57" s="149" t="s">
        <v>187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22.5" outlineLevel="1">
      <c r="A58" s="166">
        <v>26</v>
      </c>
      <c r="B58" s="167" t="s">
        <v>188</v>
      </c>
      <c r="C58" s="176" t="s">
        <v>189</v>
      </c>
      <c r="D58" s="168" t="s">
        <v>172</v>
      </c>
      <c r="E58" s="169">
        <v>9</v>
      </c>
      <c r="F58" s="170"/>
      <c r="G58" s="171">
        <f t="shared" si="0"/>
        <v>0</v>
      </c>
      <c r="H58" s="170"/>
      <c r="I58" s="171">
        <f t="shared" si="1"/>
        <v>0</v>
      </c>
      <c r="J58" s="170"/>
      <c r="K58" s="171">
        <f t="shared" si="2"/>
        <v>0</v>
      </c>
      <c r="L58" s="171">
        <v>21</v>
      </c>
      <c r="M58" s="171">
        <f t="shared" si="3"/>
        <v>0</v>
      </c>
      <c r="N58" s="171">
        <v>5.1999999999999998E-2</v>
      </c>
      <c r="O58" s="171">
        <f t="shared" si="4"/>
        <v>0.47</v>
      </c>
      <c r="P58" s="171">
        <v>0</v>
      </c>
      <c r="Q58" s="171">
        <f t="shared" si="5"/>
        <v>0</v>
      </c>
      <c r="R58" s="171" t="s">
        <v>147</v>
      </c>
      <c r="S58" s="171" t="s">
        <v>101</v>
      </c>
      <c r="T58" s="172" t="s">
        <v>101</v>
      </c>
      <c r="U58" s="158">
        <v>0</v>
      </c>
      <c r="V58" s="158">
        <f t="shared" si="6"/>
        <v>0</v>
      </c>
      <c r="W58" s="158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187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outlineLevel="1">
      <c r="A59" s="166">
        <v>27</v>
      </c>
      <c r="B59" s="167" t="s">
        <v>190</v>
      </c>
      <c r="C59" s="176" t="s">
        <v>191</v>
      </c>
      <c r="D59" s="168" t="s">
        <v>172</v>
      </c>
      <c r="E59" s="169">
        <v>1</v>
      </c>
      <c r="F59" s="170"/>
      <c r="G59" s="171">
        <f t="shared" si="0"/>
        <v>0</v>
      </c>
      <c r="H59" s="170"/>
      <c r="I59" s="171">
        <f t="shared" si="1"/>
        <v>0</v>
      </c>
      <c r="J59" s="170"/>
      <c r="K59" s="171">
        <f t="shared" si="2"/>
        <v>0</v>
      </c>
      <c r="L59" s="171">
        <v>21</v>
      </c>
      <c r="M59" s="171">
        <f t="shared" si="3"/>
        <v>0</v>
      </c>
      <c r="N59" s="171">
        <v>6.9000000000000006E-2</v>
      </c>
      <c r="O59" s="171">
        <f t="shared" si="4"/>
        <v>7.0000000000000007E-2</v>
      </c>
      <c r="P59" s="171">
        <v>0</v>
      </c>
      <c r="Q59" s="171">
        <f t="shared" si="5"/>
        <v>0</v>
      </c>
      <c r="R59" s="171" t="s">
        <v>147</v>
      </c>
      <c r="S59" s="171" t="s">
        <v>101</v>
      </c>
      <c r="T59" s="172" t="s">
        <v>101</v>
      </c>
      <c r="U59" s="158">
        <v>0</v>
      </c>
      <c r="V59" s="158">
        <f t="shared" si="6"/>
        <v>0</v>
      </c>
      <c r="W59" s="158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187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outlineLevel="1">
      <c r="A60" s="166">
        <v>28</v>
      </c>
      <c r="B60" s="167" t="s">
        <v>192</v>
      </c>
      <c r="C60" s="176" t="s">
        <v>193</v>
      </c>
      <c r="D60" s="168" t="s">
        <v>172</v>
      </c>
      <c r="E60" s="169">
        <v>1</v>
      </c>
      <c r="F60" s="170"/>
      <c r="G60" s="171">
        <f t="shared" si="0"/>
        <v>0</v>
      </c>
      <c r="H60" s="170"/>
      <c r="I60" s="171">
        <f t="shared" si="1"/>
        <v>0</v>
      </c>
      <c r="J60" s="170"/>
      <c r="K60" s="171">
        <f t="shared" si="2"/>
        <v>0</v>
      </c>
      <c r="L60" s="171">
        <v>21</v>
      </c>
      <c r="M60" s="171">
        <f t="shared" si="3"/>
        <v>0</v>
      </c>
      <c r="N60" s="171">
        <v>6.9000000000000006E-2</v>
      </c>
      <c r="O60" s="171">
        <f t="shared" si="4"/>
        <v>7.0000000000000007E-2</v>
      </c>
      <c r="P60" s="171">
        <v>0</v>
      </c>
      <c r="Q60" s="171">
        <f t="shared" si="5"/>
        <v>0</v>
      </c>
      <c r="R60" s="171" t="s">
        <v>147</v>
      </c>
      <c r="S60" s="171" t="s">
        <v>101</v>
      </c>
      <c r="T60" s="172" t="s">
        <v>101</v>
      </c>
      <c r="U60" s="158">
        <v>0</v>
      </c>
      <c r="V60" s="158">
        <f t="shared" si="6"/>
        <v>0</v>
      </c>
      <c r="W60" s="158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187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>
      <c r="A61" s="166">
        <v>29</v>
      </c>
      <c r="B61" s="167" t="s">
        <v>194</v>
      </c>
      <c r="C61" s="176" t="s">
        <v>195</v>
      </c>
      <c r="D61" s="168" t="s">
        <v>109</v>
      </c>
      <c r="E61" s="169">
        <v>37</v>
      </c>
      <c r="F61" s="170"/>
      <c r="G61" s="171">
        <f t="shared" si="0"/>
        <v>0</v>
      </c>
      <c r="H61" s="170"/>
      <c r="I61" s="171">
        <f t="shared" si="1"/>
        <v>0</v>
      </c>
      <c r="J61" s="170"/>
      <c r="K61" s="171">
        <f t="shared" si="2"/>
        <v>0</v>
      </c>
      <c r="L61" s="171">
        <v>21</v>
      </c>
      <c r="M61" s="171">
        <f t="shared" si="3"/>
        <v>0</v>
      </c>
      <c r="N61" s="171">
        <v>0</v>
      </c>
      <c r="O61" s="171">
        <f t="shared" si="4"/>
        <v>0</v>
      </c>
      <c r="P61" s="171">
        <v>0</v>
      </c>
      <c r="Q61" s="171">
        <f t="shared" si="5"/>
        <v>0</v>
      </c>
      <c r="R61" s="171" t="s">
        <v>100</v>
      </c>
      <c r="S61" s="171" t="s">
        <v>101</v>
      </c>
      <c r="T61" s="172" t="s">
        <v>101</v>
      </c>
      <c r="U61" s="158">
        <v>3.6999999999999998E-2</v>
      </c>
      <c r="V61" s="158">
        <f t="shared" si="6"/>
        <v>1.37</v>
      </c>
      <c r="W61" s="158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196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>
      <c r="A62" s="156"/>
      <c r="B62" s="157"/>
      <c r="C62" s="227" t="s">
        <v>197</v>
      </c>
      <c r="D62" s="228"/>
      <c r="E62" s="228"/>
      <c r="F62" s="228"/>
      <c r="G62" s="22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112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>
      <c r="A63" s="166">
        <v>30</v>
      </c>
      <c r="B63" s="167" t="s">
        <v>198</v>
      </c>
      <c r="C63" s="176" t="s">
        <v>199</v>
      </c>
      <c r="D63" s="168" t="s">
        <v>167</v>
      </c>
      <c r="E63" s="169">
        <v>1</v>
      </c>
      <c r="F63" s="170"/>
      <c r="G63" s="171">
        <f>ROUND(E63*F63,2)</f>
        <v>0</v>
      </c>
      <c r="H63" s="170"/>
      <c r="I63" s="171">
        <f>ROUND(E63*H63,2)</f>
        <v>0</v>
      </c>
      <c r="J63" s="170"/>
      <c r="K63" s="171">
        <f>ROUND(E63*J63,2)</f>
        <v>0</v>
      </c>
      <c r="L63" s="171">
        <v>21</v>
      </c>
      <c r="M63" s="171">
        <f>G63*(1+L63/100)</f>
        <v>0</v>
      </c>
      <c r="N63" s="171">
        <v>0</v>
      </c>
      <c r="O63" s="171">
        <f>ROUND(E63*N63,2)</f>
        <v>0</v>
      </c>
      <c r="P63" s="171">
        <v>0</v>
      </c>
      <c r="Q63" s="171">
        <f>ROUND(E63*P63,2)</f>
        <v>0</v>
      </c>
      <c r="R63" s="171"/>
      <c r="S63" s="171" t="s">
        <v>168</v>
      </c>
      <c r="T63" s="172" t="s">
        <v>169</v>
      </c>
      <c r="U63" s="158">
        <v>0</v>
      </c>
      <c r="V63" s="158">
        <f>ROUND(E63*U63,2)</f>
        <v>0</v>
      </c>
      <c r="W63" s="158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196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>
      <c r="A64" s="152" t="s">
        <v>95</v>
      </c>
      <c r="B64" s="153" t="s">
        <v>63</v>
      </c>
      <c r="C64" s="175" t="s">
        <v>64</v>
      </c>
      <c r="D64" s="162"/>
      <c r="E64" s="163"/>
      <c r="F64" s="164"/>
      <c r="G64" s="164">
        <f>SUMIF(AG65:AG66,"&lt;&gt;NOR",G65:G66)</f>
        <v>0</v>
      </c>
      <c r="H64" s="164"/>
      <c r="I64" s="164">
        <f>SUM(I65:I66)</f>
        <v>0</v>
      </c>
      <c r="J64" s="164"/>
      <c r="K64" s="164">
        <f>SUM(K65:K66)</f>
        <v>0</v>
      </c>
      <c r="L64" s="164"/>
      <c r="M64" s="164">
        <f>SUM(M65:M66)</f>
        <v>0</v>
      </c>
      <c r="N64" s="164"/>
      <c r="O64" s="164">
        <f>SUM(O65:O66)</f>
        <v>0</v>
      </c>
      <c r="P64" s="164"/>
      <c r="Q64" s="164">
        <f>SUM(Q65:Q66)</f>
        <v>0</v>
      </c>
      <c r="R64" s="164"/>
      <c r="S64" s="164"/>
      <c r="T64" s="165"/>
      <c r="U64" s="161"/>
      <c r="V64" s="161">
        <f>SUM(V65:V66)</f>
        <v>2.63</v>
      </c>
      <c r="W64" s="161"/>
      <c r="AG64" t="s">
        <v>96</v>
      </c>
    </row>
    <row r="65" spans="1:60" outlineLevel="1">
      <c r="A65" s="166">
        <v>31</v>
      </c>
      <c r="B65" s="167" t="s">
        <v>200</v>
      </c>
      <c r="C65" s="176" t="s">
        <v>201</v>
      </c>
      <c r="D65" s="168" t="s">
        <v>202</v>
      </c>
      <c r="E65" s="169">
        <v>164.48199</v>
      </c>
      <c r="F65" s="170"/>
      <c r="G65" s="171">
        <f>ROUND(E65*F65,2)</f>
        <v>0</v>
      </c>
      <c r="H65" s="170"/>
      <c r="I65" s="171">
        <f>ROUND(E65*H65,2)</f>
        <v>0</v>
      </c>
      <c r="J65" s="170"/>
      <c r="K65" s="171">
        <f>ROUND(E65*J65,2)</f>
        <v>0</v>
      </c>
      <c r="L65" s="171">
        <v>21</v>
      </c>
      <c r="M65" s="171">
        <f>G65*(1+L65/100)</f>
        <v>0</v>
      </c>
      <c r="N65" s="171">
        <v>0</v>
      </c>
      <c r="O65" s="171">
        <f>ROUND(E65*N65,2)</f>
        <v>0</v>
      </c>
      <c r="P65" s="171">
        <v>0</v>
      </c>
      <c r="Q65" s="171">
        <f>ROUND(E65*P65,2)</f>
        <v>0</v>
      </c>
      <c r="R65" s="171" t="s">
        <v>100</v>
      </c>
      <c r="S65" s="171" t="s">
        <v>101</v>
      </c>
      <c r="T65" s="172" t="s">
        <v>101</v>
      </c>
      <c r="U65" s="158">
        <v>1.6E-2</v>
      </c>
      <c r="V65" s="158">
        <f>ROUND(E65*U65,2)</f>
        <v>2.63</v>
      </c>
      <c r="W65" s="158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102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>
      <c r="A66" s="156"/>
      <c r="B66" s="157"/>
      <c r="C66" s="227" t="s">
        <v>203</v>
      </c>
      <c r="D66" s="228"/>
      <c r="E66" s="228"/>
      <c r="F66" s="228"/>
      <c r="G66" s="22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112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>
      <c r="A67" s="152" t="s">
        <v>95</v>
      </c>
      <c r="B67" s="153" t="s">
        <v>65</v>
      </c>
      <c r="C67" s="175" t="s">
        <v>66</v>
      </c>
      <c r="D67" s="162"/>
      <c r="E67" s="163"/>
      <c r="F67" s="164"/>
      <c r="G67" s="164">
        <f>SUMIF(AG68:AG73,"&lt;&gt;NOR",G68:G73)</f>
        <v>0</v>
      </c>
      <c r="H67" s="164"/>
      <c r="I67" s="164">
        <f>SUM(I68:I73)</f>
        <v>0</v>
      </c>
      <c r="J67" s="164"/>
      <c r="K67" s="164">
        <f>SUM(K68:K73)</f>
        <v>0</v>
      </c>
      <c r="L67" s="164"/>
      <c r="M67" s="164">
        <f>SUM(M68:M73)</f>
        <v>0</v>
      </c>
      <c r="N67" s="164"/>
      <c r="O67" s="164">
        <f>SUM(O68:O73)</f>
        <v>0</v>
      </c>
      <c r="P67" s="164"/>
      <c r="Q67" s="164">
        <f>SUM(Q68:Q73)</f>
        <v>0</v>
      </c>
      <c r="R67" s="164"/>
      <c r="S67" s="164"/>
      <c r="T67" s="165"/>
      <c r="U67" s="161"/>
      <c r="V67" s="161">
        <f>SUM(V68:V73)</f>
        <v>57.12</v>
      </c>
      <c r="W67" s="161"/>
      <c r="AG67" t="s">
        <v>96</v>
      </c>
    </row>
    <row r="68" spans="1:60" ht="22.5" outlineLevel="1">
      <c r="A68" s="166">
        <v>32</v>
      </c>
      <c r="B68" s="167" t="s">
        <v>204</v>
      </c>
      <c r="C68" s="176" t="s">
        <v>205</v>
      </c>
      <c r="D68" s="168" t="s">
        <v>202</v>
      </c>
      <c r="E68" s="169">
        <v>2331.4</v>
      </c>
      <c r="F68" s="170"/>
      <c r="G68" s="171">
        <f>ROUND(E68*F68,2)</f>
        <v>0</v>
      </c>
      <c r="H68" s="170"/>
      <c r="I68" s="171">
        <f>ROUND(E68*H68,2)</f>
        <v>0</v>
      </c>
      <c r="J68" s="170"/>
      <c r="K68" s="171">
        <f>ROUND(E68*J68,2)</f>
        <v>0</v>
      </c>
      <c r="L68" s="171">
        <v>21</v>
      </c>
      <c r="M68" s="171">
        <f>G68*(1+L68/100)</f>
        <v>0</v>
      </c>
      <c r="N68" s="171">
        <v>0</v>
      </c>
      <c r="O68" s="171">
        <f>ROUND(E68*N68,2)</f>
        <v>0</v>
      </c>
      <c r="P68" s="171">
        <v>0</v>
      </c>
      <c r="Q68" s="171">
        <f>ROUND(E68*P68,2)</f>
        <v>0</v>
      </c>
      <c r="R68" s="171" t="s">
        <v>100</v>
      </c>
      <c r="S68" s="171" t="s">
        <v>101</v>
      </c>
      <c r="T68" s="172" t="s">
        <v>101</v>
      </c>
      <c r="U68" s="158">
        <v>0</v>
      </c>
      <c r="V68" s="158">
        <f>ROUND(E68*U68,2)</f>
        <v>0</v>
      </c>
      <c r="W68" s="158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102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>
      <c r="A69" s="156"/>
      <c r="B69" s="157"/>
      <c r="C69" s="177" t="s">
        <v>206</v>
      </c>
      <c r="D69" s="159"/>
      <c r="E69" s="160">
        <v>2331.4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104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>
      <c r="A70" s="166">
        <v>33</v>
      </c>
      <c r="B70" s="167" t="s">
        <v>207</v>
      </c>
      <c r="C70" s="176" t="s">
        <v>208</v>
      </c>
      <c r="D70" s="168" t="s">
        <v>202</v>
      </c>
      <c r="E70" s="169">
        <v>116.57</v>
      </c>
      <c r="F70" s="170"/>
      <c r="G70" s="171">
        <f>ROUND(E70*F70,2)</f>
        <v>0</v>
      </c>
      <c r="H70" s="170"/>
      <c r="I70" s="171">
        <f>ROUND(E70*H70,2)</f>
        <v>0</v>
      </c>
      <c r="J70" s="170"/>
      <c r="K70" s="171">
        <f>ROUND(E70*J70,2)</f>
        <v>0</v>
      </c>
      <c r="L70" s="171">
        <v>21</v>
      </c>
      <c r="M70" s="171">
        <f>G70*(1+L70/100)</f>
        <v>0</v>
      </c>
      <c r="N70" s="171">
        <v>0</v>
      </c>
      <c r="O70" s="171">
        <f>ROUND(E70*N70,2)</f>
        <v>0</v>
      </c>
      <c r="P70" s="171">
        <v>0</v>
      </c>
      <c r="Q70" s="171">
        <f>ROUND(E70*P70,2)</f>
        <v>0</v>
      </c>
      <c r="R70" s="171" t="s">
        <v>209</v>
      </c>
      <c r="S70" s="171" t="s">
        <v>101</v>
      </c>
      <c r="T70" s="172" t="s">
        <v>101</v>
      </c>
      <c r="U70" s="158">
        <v>0.49</v>
      </c>
      <c r="V70" s="158">
        <f>ROUND(E70*U70,2)</f>
        <v>57.12</v>
      </c>
      <c r="W70" s="158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102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>
      <c r="A71" s="156"/>
      <c r="B71" s="157"/>
      <c r="C71" s="177" t="s">
        <v>210</v>
      </c>
      <c r="D71" s="159"/>
      <c r="E71" s="160">
        <v>116.57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104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>
      <c r="A72" s="166">
        <v>34</v>
      </c>
      <c r="B72" s="167" t="s">
        <v>211</v>
      </c>
      <c r="C72" s="176" t="s">
        <v>212</v>
      </c>
      <c r="D72" s="168" t="s">
        <v>202</v>
      </c>
      <c r="E72" s="169">
        <v>4.59</v>
      </c>
      <c r="F72" s="170"/>
      <c r="G72" s="171">
        <f>ROUND(E72*F72,2)</f>
        <v>0</v>
      </c>
      <c r="H72" s="170"/>
      <c r="I72" s="171">
        <f>ROUND(E72*H72,2)</f>
        <v>0</v>
      </c>
      <c r="J72" s="170"/>
      <c r="K72" s="171">
        <f>ROUND(E72*J72,2)</f>
        <v>0</v>
      </c>
      <c r="L72" s="171">
        <v>21</v>
      </c>
      <c r="M72" s="171">
        <f>G72*(1+L72/100)</f>
        <v>0</v>
      </c>
      <c r="N72" s="171">
        <v>0</v>
      </c>
      <c r="O72" s="171">
        <f>ROUND(E72*N72,2)</f>
        <v>0</v>
      </c>
      <c r="P72" s="171">
        <v>0</v>
      </c>
      <c r="Q72" s="171">
        <f>ROUND(E72*P72,2)</f>
        <v>0</v>
      </c>
      <c r="R72" s="171" t="s">
        <v>209</v>
      </c>
      <c r="S72" s="171" t="s">
        <v>101</v>
      </c>
      <c r="T72" s="172" t="s">
        <v>101</v>
      </c>
      <c r="U72" s="158">
        <v>0</v>
      </c>
      <c r="V72" s="158">
        <f>ROUND(E72*U72,2)</f>
        <v>0</v>
      </c>
      <c r="W72" s="158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102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>
      <c r="A73" s="166">
        <v>35</v>
      </c>
      <c r="B73" s="167" t="s">
        <v>213</v>
      </c>
      <c r="C73" s="176" t="s">
        <v>214</v>
      </c>
      <c r="D73" s="168" t="s">
        <v>202</v>
      </c>
      <c r="E73" s="169">
        <v>0.55000000000000004</v>
      </c>
      <c r="F73" s="170"/>
      <c r="G73" s="171">
        <f>ROUND(E73*F73,2)</f>
        <v>0</v>
      </c>
      <c r="H73" s="170"/>
      <c r="I73" s="171">
        <f>ROUND(E73*H73,2)</f>
        <v>0</v>
      </c>
      <c r="J73" s="170"/>
      <c r="K73" s="171">
        <f>ROUND(E73*J73,2)</f>
        <v>0</v>
      </c>
      <c r="L73" s="171">
        <v>21</v>
      </c>
      <c r="M73" s="171">
        <f>G73*(1+L73/100)</f>
        <v>0</v>
      </c>
      <c r="N73" s="171">
        <v>0</v>
      </c>
      <c r="O73" s="171">
        <f>ROUND(E73*N73,2)</f>
        <v>0</v>
      </c>
      <c r="P73" s="171">
        <v>0</v>
      </c>
      <c r="Q73" s="171">
        <f>ROUND(E73*P73,2)</f>
        <v>0</v>
      </c>
      <c r="R73" s="171" t="s">
        <v>209</v>
      </c>
      <c r="S73" s="171" t="s">
        <v>101</v>
      </c>
      <c r="T73" s="172" t="s">
        <v>101</v>
      </c>
      <c r="U73" s="158">
        <v>0</v>
      </c>
      <c r="V73" s="158">
        <f>ROUND(E73*U73,2)</f>
        <v>0</v>
      </c>
      <c r="W73" s="158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102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>
      <c r="A74" s="5"/>
      <c r="B74" s="6"/>
      <c r="C74" s="178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v>15</v>
      </c>
      <c r="AF74">
        <v>21</v>
      </c>
    </row>
    <row r="75" spans="1:60">
      <c r="A75" s="152"/>
      <c r="B75" s="153" t="s">
        <v>29</v>
      </c>
      <c r="C75" s="175"/>
      <c r="D75" s="154"/>
      <c r="E75" s="155"/>
      <c r="F75" s="155"/>
      <c r="G75" s="174">
        <f>G8+G35+G46+G50+G64+G67</f>
        <v>0</v>
      </c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E75">
        <f>SUMIF(L7:L73,AE74,G7:G73)</f>
        <v>0</v>
      </c>
      <c r="AF75">
        <f>SUMIF(L7:L73,AF74,G7:G73)</f>
        <v>0</v>
      </c>
      <c r="AG75" t="s">
        <v>215</v>
      </c>
    </row>
    <row r="76" spans="1:60">
      <c r="C76" s="179"/>
      <c r="D76" s="141"/>
      <c r="AG76" t="s">
        <v>216</v>
      </c>
    </row>
    <row r="77" spans="1:60">
      <c r="D77" s="141"/>
    </row>
    <row r="78" spans="1:60">
      <c r="D78" s="141"/>
    </row>
    <row r="79" spans="1:60">
      <c r="D79" s="141"/>
    </row>
    <row r="80" spans="1:60">
      <c r="D80" s="141"/>
    </row>
    <row r="81" spans="4:4">
      <c r="D81" s="141"/>
    </row>
    <row r="82" spans="4:4">
      <c r="D82" s="141"/>
    </row>
    <row r="83" spans="4:4">
      <c r="D83" s="141"/>
    </row>
    <row r="84" spans="4:4">
      <c r="D84" s="141"/>
    </row>
    <row r="85" spans="4:4">
      <c r="D85" s="141"/>
    </row>
    <row r="86" spans="4:4">
      <c r="D86" s="141"/>
    </row>
    <row r="87" spans="4:4">
      <c r="D87" s="141"/>
    </row>
    <row r="88" spans="4:4">
      <c r="D88" s="141"/>
    </row>
    <row r="89" spans="4:4">
      <c r="D89" s="141"/>
    </row>
    <row r="90" spans="4:4">
      <c r="D90" s="141"/>
    </row>
    <row r="91" spans="4:4">
      <c r="D91" s="141"/>
    </row>
    <row r="92" spans="4:4">
      <c r="D92" s="141"/>
    </row>
    <row r="93" spans="4:4">
      <c r="D93" s="141"/>
    </row>
    <row r="94" spans="4:4">
      <c r="D94" s="141"/>
    </row>
    <row r="95" spans="4:4">
      <c r="D95" s="141"/>
    </row>
    <row r="96" spans="4:4">
      <c r="D96" s="141"/>
    </row>
    <row r="97" spans="4:4">
      <c r="D97" s="141"/>
    </row>
    <row r="98" spans="4:4">
      <c r="D98" s="141"/>
    </row>
    <row r="99" spans="4:4">
      <c r="D99" s="141"/>
    </row>
    <row r="100" spans="4:4">
      <c r="D100" s="141"/>
    </row>
    <row r="101" spans="4:4">
      <c r="D101" s="141"/>
    </row>
    <row r="102" spans="4:4">
      <c r="D102" s="141"/>
    </row>
    <row r="103" spans="4:4">
      <c r="D103" s="141"/>
    </row>
    <row r="104" spans="4:4">
      <c r="D104" s="141"/>
    </row>
    <row r="105" spans="4:4">
      <c r="D105" s="141"/>
    </row>
    <row r="106" spans="4:4">
      <c r="D106" s="141"/>
    </row>
    <row r="107" spans="4:4">
      <c r="D107" s="141"/>
    </row>
    <row r="108" spans="4:4">
      <c r="D108" s="141"/>
    </row>
    <row r="109" spans="4:4">
      <c r="D109" s="141"/>
    </row>
    <row r="110" spans="4:4">
      <c r="D110" s="141"/>
    </row>
    <row r="111" spans="4:4">
      <c r="D111" s="141"/>
    </row>
    <row r="112" spans="4:4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9231" sheet="1"/>
  <mergeCells count="19">
    <mergeCell ref="A1:G1"/>
    <mergeCell ref="C2:G2"/>
    <mergeCell ref="C3:G3"/>
    <mergeCell ref="C4:G4"/>
    <mergeCell ref="C23:G23"/>
    <mergeCell ref="C25:G25"/>
    <mergeCell ref="C26:G26"/>
    <mergeCell ref="C28:G28"/>
    <mergeCell ref="C13:G13"/>
    <mergeCell ref="C15:G15"/>
    <mergeCell ref="C18:G18"/>
    <mergeCell ref="C21:G21"/>
    <mergeCell ref="C54:G54"/>
    <mergeCell ref="C62:G62"/>
    <mergeCell ref="C66:G66"/>
    <mergeCell ref="C30:G30"/>
    <mergeCell ref="C40:G40"/>
    <mergeCell ref="C48:G48"/>
    <mergeCell ref="C52:G52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31" t="s">
        <v>70</v>
      </c>
      <c r="B1" s="231"/>
      <c r="C1" s="231"/>
      <c r="D1" s="231"/>
      <c r="E1" s="231"/>
      <c r="F1" s="231"/>
      <c r="G1" s="231"/>
      <c r="AG1" t="s">
        <v>71</v>
      </c>
    </row>
    <row r="2" spans="1:60" ht="24.95" customHeight="1">
      <c r="A2" s="142" t="s">
        <v>7</v>
      </c>
      <c r="B2" s="77" t="s">
        <v>44</v>
      </c>
      <c r="C2" s="232" t="s">
        <v>45</v>
      </c>
      <c r="D2" s="233"/>
      <c r="E2" s="233"/>
      <c r="F2" s="233"/>
      <c r="G2" s="234"/>
      <c r="AG2" t="s">
        <v>72</v>
      </c>
    </row>
    <row r="3" spans="1:60" ht="24.95" customHeight="1">
      <c r="A3" s="142" t="s">
        <v>8</v>
      </c>
      <c r="B3" s="77" t="s">
        <v>47</v>
      </c>
      <c r="C3" s="232" t="s">
        <v>48</v>
      </c>
      <c r="D3" s="233"/>
      <c r="E3" s="233"/>
      <c r="F3" s="233"/>
      <c r="G3" s="234"/>
      <c r="AC3" s="89" t="s">
        <v>72</v>
      </c>
      <c r="AG3" t="s">
        <v>73</v>
      </c>
    </row>
    <row r="4" spans="1:60" ht="24.95" customHeight="1">
      <c r="A4" s="143" t="s">
        <v>9</v>
      </c>
      <c r="B4" s="144" t="s">
        <v>50</v>
      </c>
      <c r="C4" s="235" t="s">
        <v>51</v>
      </c>
      <c r="D4" s="236"/>
      <c r="E4" s="236"/>
      <c r="F4" s="236"/>
      <c r="G4" s="237"/>
      <c r="AG4" t="s">
        <v>74</v>
      </c>
    </row>
    <row r="5" spans="1:60">
      <c r="D5" s="141"/>
    </row>
    <row r="6" spans="1:60" ht="38.25">
      <c r="A6" s="145" t="s">
        <v>75</v>
      </c>
      <c r="B6" s="147" t="s">
        <v>76</v>
      </c>
      <c r="C6" s="147" t="s">
        <v>77</v>
      </c>
      <c r="D6" s="146" t="s">
        <v>78</v>
      </c>
      <c r="E6" s="145" t="s">
        <v>79</v>
      </c>
      <c r="F6" s="145" t="s">
        <v>80</v>
      </c>
      <c r="G6" s="145" t="s">
        <v>29</v>
      </c>
      <c r="H6" s="148" t="s">
        <v>30</v>
      </c>
      <c r="I6" s="148" t="s">
        <v>81</v>
      </c>
      <c r="J6" s="148" t="s">
        <v>31</v>
      </c>
      <c r="K6" s="148" t="s">
        <v>82</v>
      </c>
      <c r="L6" s="148" t="s">
        <v>83</v>
      </c>
      <c r="M6" s="148" t="s">
        <v>84</v>
      </c>
      <c r="N6" s="148" t="s">
        <v>85</v>
      </c>
      <c r="O6" s="148" t="s">
        <v>86</v>
      </c>
      <c r="P6" s="148" t="s">
        <v>87</v>
      </c>
      <c r="Q6" s="148" t="s">
        <v>88</v>
      </c>
      <c r="R6" s="148" t="s">
        <v>89</v>
      </c>
      <c r="S6" s="148" t="s">
        <v>90</v>
      </c>
      <c r="T6" s="148" t="s">
        <v>91</v>
      </c>
      <c r="U6" s="148" t="s">
        <v>92</v>
      </c>
      <c r="V6" s="148" t="s">
        <v>93</v>
      </c>
      <c r="W6" s="148" t="s">
        <v>94</v>
      </c>
    </row>
    <row r="7" spans="1:60" hidden="1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>
      <c r="A8" s="152" t="s">
        <v>95</v>
      </c>
      <c r="B8" s="153" t="s">
        <v>68</v>
      </c>
      <c r="C8" s="175" t="s">
        <v>27</v>
      </c>
      <c r="D8" s="162"/>
      <c r="E8" s="163"/>
      <c r="F8" s="164"/>
      <c r="G8" s="164">
        <f>SUMIF(AG9:AG17,"&lt;&gt;NOR",G9:G17)</f>
        <v>0</v>
      </c>
      <c r="H8" s="164"/>
      <c r="I8" s="164">
        <f>SUM(I9:I17)</f>
        <v>0</v>
      </c>
      <c r="J8" s="164"/>
      <c r="K8" s="164">
        <f>SUM(K9:K17)</f>
        <v>0</v>
      </c>
      <c r="L8" s="164"/>
      <c r="M8" s="164">
        <f>SUM(M9:M17)</f>
        <v>0</v>
      </c>
      <c r="N8" s="164"/>
      <c r="O8" s="164">
        <f>SUM(O9:O17)</f>
        <v>0</v>
      </c>
      <c r="P8" s="164"/>
      <c r="Q8" s="164">
        <f>SUM(Q9:Q17)</f>
        <v>0</v>
      </c>
      <c r="R8" s="164"/>
      <c r="S8" s="164"/>
      <c r="T8" s="165"/>
      <c r="U8" s="161"/>
      <c r="V8" s="161">
        <f>SUM(V9:V17)</f>
        <v>0</v>
      </c>
      <c r="W8" s="161"/>
      <c r="AG8" t="s">
        <v>96</v>
      </c>
    </row>
    <row r="9" spans="1:60" outlineLevel="1">
      <c r="A9" s="166">
        <v>1</v>
      </c>
      <c r="B9" s="167" t="s">
        <v>217</v>
      </c>
      <c r="C9" s="176" t="s">
        <v>218</v>
      </c>
      <c r="D9" s="168" t="s">
        <v>219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101</v>
      </c>
      <c r="T9" s="172" t="s">
        <v>169</v>
      </c>
      <c r="U9" s="158">
        <v>0</v>
      </c>
      <c r="V9" s="158">
        <f>ROUND(E9*U9,2)</f>
        <v>0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220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238" t="s">
        <v>236</v>
      </c>
      <c r="D10" s="239"/>
      <c r="E10" s="239"/>
      <c r="F10" s="239"/>
      <c r="G10" s="239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221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>
      <c r="A11" s="156"/>
      <c r="B11" s="157"/>
      <c r="C11" s="240" t="s">
        <v>222</v>
      </c>
      <c r="D11" s="241"/>
      <c r="E11" s="241"/>
      <c r="F11" s="241"/>
      <c r="G11" s="241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221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66">
        <v>2</v>
      </c>
      <c r="B12" s="167" t="s">
        <v>223</v>
      </c>
      <c r="C12" s="176" t="s">
        <v>224</v>
      </c>
      <c r="D12" s="168" t="s">
        <v>219</v>
      </c>
      <c r="E12" s="169">
        <v>1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1"/>
      <c r="S12" s="171" t="s">
        <v>101</v>
      </c>
      <c r="T12" s="172" t="s">
        <v>169</v>
      </c>
      <c r="U12" s="158">
        <v>0</v>
      </c>
      <c r="V12" s="158">
        <f>ROUND(E12*U12,2)</f>
        <v>0</v>
      </c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220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56"/>
      <c r="B13" s="157"/>
      <c r="C13" s="238" t="s">
        <v>225</v>
      </c>
      <c r="D13" s="239"/>
      <c r="E13" s="239"/>
      <c r="F13" s="239"/>
      <c r="G13" s="239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221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66">
        <v>3</v>
      </c>
      <c r="B14" s="167" t="s">
        <v>226</v>
      </c>
      <c r="C14" s="176" t="s">
        <v>227</v>
      </c>
      <c r="D14" s="168" t="s">
        <v>219</v>
      </c>
      <c r="E14" s="169">
        <v>1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1"/>
      <c r="S14" s="171" t="s">
        <v>101</v>
      </c>
      <c r="T14" s="172" t="s">
        <v>169</v>
      </c>
      <c r="U14" s="158">
        <v>0</v>
      </c>
      <c r="V14" s="158">
        <f>ROUND(E14*U14,2)</f>
        <v>0</v>
      </c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220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56"/>
      <c r="B15" s="157"/>
      <c r="C15" s="238" t="s">
        <v>228</v>
      </c>
      <c r="D15" s="239"/>
      <c r="E15" s="239"/>
      <c r="F15" s="239"/>
      <c r="G15" s="239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221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66">
        <v>4</v>
      </c>
      <c r="B16" s="167" t="s">
        <v>229</v>
      </c>
      <c r="C16" s="176" t="s">
        <v>230</v>
      </c>
      <c r="D16" s="168" t="s">
        <v>219</v>
      </c>
      <c r="E16" s="169">
        <v>1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71">
        <v>0</v>
      </c>
      <c r="O16" s="171">
        <f>ROUND(E16*N16,2)</f>
        <v>0</v>
      </c>
      <c r="P16" s="171">
        <v>0</v>
      </c>
      <c r="Q16" s="171">
        <f>ROUND(E16*P16,2)</f>
        <v>0</v>
      </c>
      <c r="R16" s="171"/>
      <c r="S16" s="171" t="s">
        <v>101</v>
      </c>
      <c r="T16" s="172" t="s">
        <v>169</v>
      </c>
      <c r="U16" s="158">
        <v>0</v>
      </c>
      <c r="V16" s="158">
        <f>ROUND(E16*U16,2)</f>
        <v>0</v>
      </c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220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56"/>
      <c r="B17" s="157"/>
      <c r="C17" s="238" t="s">
        <v>231</v>
      </c>
      <c r="D17" s="239"/>
      <c r="E17" s="239"/>
      <c r="F17" s="239"/>
      <c r="G17" s="239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221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>
      <c r="A18" s="152" t="s">
        <v>95</v>
      </c>
      <c r="B18" s="153" t="s">
        <v>69</v>
      </c>
      <c r="C18" s="175" t="s">
        <v>28</v>
      </c>
      <c r="D18" s="162"/>
      <c r="E18" s="163"/>
      <c r="F18" s="164"/>
      <c r="G18" s="164">
        <f>SUMIF(AG19:AG21,"&lt;&gt;NOR",G19:G21)</f>
        <v>0</v>
      </c>
      <c r="H18" s="164"/>
      <c r="I18" s="164">
        <f>SUM(I19:I21)</f>
        <v>0</v>
      </c>
      <c r="J18" s="164"/>
      <c r="K18" s="164">
        <f>SUM(K19:K21)</f>
        <v>0</v>
      </c>
      <c r="L18" s="164"/>
      <c r="M18" s="164">
        <f>SUM(M19:M21)</f>
        <v>0</v>
      </c>
      <c r="N18" s="164"/>
      <c r="O18" s="164">
        <f>SUM(O19:O21)</f>
        <v>0</v>
      </c>
      <c r="P18" s="164"/>
      <c r="Q18" s="164">
        <f>SUM(Q19:Q21)</f>
        <v>0</v>
      </c>
      <c r="R18" s="164"/>
      <c r="S18" s="164"/>
      <c r="T18" s="165"/>
      <c r="U18" s="161"/>
      <c r="V18" s="161">
        <f>SUM(V19:V21)</f>
        <v>0</v>
      </c>
      <c r="W18" s="161"/>
      <c r="AG18" t="s">
        <v>96</v>
      </c>
    </row>
    <row r="19" spans="1:60" outlineLevel="1">
      <c r="A19" s="166">
        <v>5</v>
      </c>
      <c r="B19" s="167" t="s">
        <v>232</v>
      </c>
      <c r="C19" s="176" t="s">
        <v>233</v>
      </c>
      <c r="D19" s="168" t="s">
        <v>219</v>
      </c>
      <c r="E19" s="169">
        <v>1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1"/>
      <c r="S19" s="171" t="s">
        <v>101</v>
      </c>
      <c r="T19" s="172" t="s">
        <v>169</v>
      </c>
      <c r="U19" s="158">
        <v>0</v>
      </c>
      <c r="V19" s="158">
        <f>ROUND(E19*U19,2)</f>
        <v>0</v>
      </c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220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>
      <c r="A20" s="156"/>
      <c r="B20" s="157"/>
      <c r="C20" s="238" t="s">
        <v>234</v>
      </c>
      <c r="D20" s="239"/>
      <c r="E20" s="239"/>
      <c r="F20" s="239"/>
      <c r="G20" s="239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221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66">
        <v>6</v>
      </c>
      <c r="B21" s="167" t="s">
        <v>47</v>
      </c>
      <c r="C21" s="176" t="s">
        <v>235</v>
      </c>
      <c r="D21" s="168" t="s">
        <v>167</v>
      </c>
      <c r="E21" s="169">
        <v>1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1"/>
      <c r="S21" s="171" t="s">
        <v>168</v>
      </c>
      <c r="T21" s="172" t="s">
        <v>169</v>
      </c>
      <c r="U21" s="158">
        <v>0</v>
      </c>
      <c r="V21" s="158">
        <f>ROUND(E21*U21,2)</f>
        <v>0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220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>
      <c r="A22" s="5"/>
      <c r="B22" s="6"/>
      <c r="C22" s="178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v>15</v>
      </c>
      <c r="AF22">
        <v>21</v>
      </c>
    </row>
    <row r="23" spans="1:60">
      <c r="A23" s="152"/>
      <c r="B23" s="153" t="s">
        <v>29</v>
      </c>
      <c r="C23" s="175"/>
      <c r="D23" s="154"/>
      <c r="E23" s="155"/>
      <c r="F23" s="155"/>
      <c r="G23" s="174">
        <f>G8+G18</f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E23">
        <f>SUMIF(L7:L21,AE22,G7:G21)</f>
        <v>0</v>
      </c>
      <c r="AF23">
        <f>SUMIF(L7:L21,AF22,G7:G21)</f>
        <v>0</v>
      </c>
      <c r="AG23" t="s">
        <v>215</v>
      </c>
    </row>
    <row r="24" spans="1:60">
      <c r="C24" s="179"/>
      <c r="D24" s="141"/>
      <c r="AG24" t="s">
        <v>216</v>
      </c>
    </row>
    <row r="25" spans="1:60">
      <c r="D25" s="141"/>
    </row>
    <row r="26" spans="1:60">
      <c r="D26" s="141"/>
    </row>
    <row r="27" spans="1:60">
      <c r="D27" s="141"/>
    </row>
    <row r="28" spans="1:60">
      <c r="D28" s="141"/>
    </row>
    <row r="29" spans="1:60">
      <c r="D29" s="141"/>
    </row>
    <row r="30" spans="1:60">
      <c r="D30" s="141"/>
    </row>
    <row r="31" spans="1:60">
      <c r="D31" s="141"/>
    </row>
    <row r="32" spans="1:60">
      <c r="D32" s="141"/>
    </row>
    <row r="33" spans="4:4">
      <c r="D33" s="141"/>
    </row>
    <row r="34" spans="4:4">
      <c r="D34" s="141"/>
    </row>
    <row r="35" spans="4:4">
      <c r="D35" s="141"/>
    </row>
    <row r="36" spans="4:4">
      <c r="D36" s="141"/>
    </row>
    <row r="37" spans="4:4">
      <c r="D37" s="141"/>
    </row>
    <row r="38" spans="4:4">
      <c r="D38" s="141"/>
    </row>
    <row r="39" spans="4:4">
      <c r="D39" s="141"/>
    </row>
    <row r="40" spans="4:4">
      <c r="D40" s="141"/>
    </row>
    <row r="41" spans="4:4">
      <c r="D41" s="141"/>
    </row>
    <row r="42" spans="4:4">
      <c r="D42" s="141"/>
    </row>
    <row r="43" spans="4:4">
      <c r="D43" s="141"/>
    </row>
    <row r="44" spans="4:4">
      <c r="D44" s="141"/>
    </row>
    <row r="45" spans="4:4">
      <c r="D45" s="141"/>
    </row>
    <row r="46" spans="4:4">
      <c r="D46" s="141"/>
    </row>
    <row r="47" spans="4:4">
      <c r="D47" s="141"/>
    </row>
    <row r="48" spans="4:4">
      <c r="D48" s="141"/>
    </row>
    <row r="49" spans="4:4">
      <c r="D49" s="141"/>
    </row>
    <row r="50" spans="4:4">
      <c r="D50" s="141"/>
    </row>
    <row r="51" spans="4:4">
      <c r="D51" s="141"/>
    </row>
    <row r="52" spans="4:4">
      <c r="D52" s="141"/>
    </row>
    <row r="53" spans="4:4">
      <c r="D53" s="141"/>
    </row>
    <row r="54" spans="4:4">
      <c r="D54" s="141"/>
    </row>
    <row r="55" spans="4:4">
      <c r="D55" s="141"/>
    </row>
    <row r="56" spans="4:4">
      <c r="D56" s="141"/>
    </row>
    <row r="57" spans="4:4">
      <c r="D57" s="141"/>
    </row>
    <row r="58" spans="4:4">
      <c r="D58" s="141"/>
    </row>
    <row r="59" spans="4:4">
      <c r="D59" s="141"/>
    </row>
    <row r="60" spans="4:4">
      <c r="D60" s="141"/>
    </row>
    <row r="61" spans="4:4">
      <c r="D61" s="141"/>
    </row>
    <row r="62" spans="4:4">
      <c r="D62" s="141"/>
    </row>
    <row r="63" spans="4:4">
      <c r="D63" s="141"/>
    </row>
    <row r="64" spans="4:4">
      <c r="D64" s="141"/>
    </row>
    <row r="65" spans="4:4">
      <c r="D65" s="141"/>
    </row>
    <row r="66" spans="4:4">
      <c r="D66" s="141"/>
    </row>
    <row r="67" spans="4:4">
      <c r="D67" s="141"/>
    </row>
    <row r="68" spans="4:4">
      <c r="D68" s="141"/>
    </row>
    <row r="69" spans="4:4">
      <c r="D69" s="141"/>
    </row>
    <row r="70" spans="4:4">
      <c r="D70" s="141"/>
    </row>
    <row r="71" spans="4:4">
      <c r="D71" s="141"/>
    </row>
    <row r="72" spans="4:4">
      <c r="D72" s="141"/>
    </row>
    <row r="73" spans="4:4">
      <c r="D73" s="141"/>
    </row>
    <row r="74" spans="4:4">
      <c r="D74" s="141"/>
    </row>
    <row r="75" spans="4:4">
      <c r="D75" s="141"/>
    </row>
    <row r="76" spans="4:4">
      <c r="D76" s="141"/>
    </row>
    <row r="77" spans="4:4">
      <c r="D77" s="141"/>
    </row>
    <row r="78" spans="4:4">
      <c r="D78" s="141"/>
    </row>
    <row r="79" spans="4:4">
      <c r="D79" s="141"/>
    </row>
    <row r="80" spans="4:4">
      <c r="D80" s="141"/>
    </row>
    <row r="81" spans="4:4">
      <c r="D81" s="141"/>
    </row>
    <row r="82" spans="4:4">
      <c r="D82" s="141"/>
    </row>
    <row r="83" spans="4:4">
      <c r="D83" s="141"/>
    </row>
    <row r="84" spans="4:4">
      <c r="D84" s="141"/>
    </row>
    <row r="85" spans="4:4">
      <c r="D85" s="141"/>
    </row>
    <row r="86" spans="4:4">
      <c r="D86" s="141"/>
    </row>
    <row r="87" spans="4:4">
      <c r="D87" s="141"/>
    </row>
    <row r="88" spans="4:4">
      <c r="D88" s="141"/>
    </row>
    <row r="89" spans="4:4">
      <c r="D89" s="141"/>
    </row>
    <row r="90" spans="4:4">
      <c r="D90" s="141"/>
    </row>
    <row r="91" spans="4:4">
      <c r="D91" s="141"/>
    </row>
    <row r="92" spans="4:4">
      <c r="D92" s="141"/>
    </row>
    <row r="93" spans="4:4">
      <c r="D93" s="141"/>
    </row>
    <row r="94" spans="4:4">
      <c r="D94" s="141"/>
    </row>
    <row r="95" spans="4:4">
      <c r="D95" s="141"/>
    </row>
    <row r="96" spans="4:4">
      <c r="D96" s="141"/>
    </row>
    <row r="97" spans="4:4">
      <c r="D97" s="141"/>
    </row>
    <row r="98" spans="4:4">
      <c r="D98" s="141"/>
    </row>
    <row r="99" spans="4:4">
      <c r="D99" s="141"/>
    </row>
    <row r="100" spans="4:4">
      <c r="D100" s="141"/>
    </row>
    <row r="101" spans="4:4">
      <c r="D101" s="141"/>
    </row>
    <row r="102" spans="4:4">
      <c r="D102" s="141"/>
    </row>
    <row r="103" spans="4:4">
      <c r="D103" s="141"/>
    </row>
    <row r="104" spans="4:4">
      <c r="D104" s="141"/>
    </row>
    <row r="105" spans="4:4">
      <c r="D105" s="141"/>
    </row>
    <row r="106" spans="4:4">
      <c r="D106" s="141"/>
    </row>
    <row r="107" spans="4:4">
      <c r="D107" s="141"/>
    </row>
    <row r="108" spans="4:4">
      <c r="D108" s="141"/>
    </row>
    <row r="109" spans="4:4">
      <c r="D109" s="141"/>
    </row>
    <row r="110" spans="4:4">
      <c r="D110" s="141"/>
    </row>
    <row r="111" spans="4:4">
      <c r="D111" s="141"/>
    </row>
    <row r="112" spans="4:4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9231" sheet="1"/>
  <mergeCells count="10">
    <mergeCell ref="A1:G1"/>
    <mergeCell ref="C2:G2"/>
    <mergeCell ref="C3:G3"/>
    <mergeCell ref="C4:G4"/>
    <mergeCell ref="C17:G17"/>
    <mergeCell ref="C20:G20"/>
    <mergeCell ref="C10:G10"/>
    <mergeCell ref="C11:G11"/>
    <mergeCell ref="C13:G13"/>
    <mergeCell ref="C15:G15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oadresa</vt:lpstr>
      <vt:lpstr>Stavba!Objednatel</vt:lpstr>
      <vt:lpstr>Stavba!Objekt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2014-02-28T09:52:57Z</cp:lastPrinted>
  <dcterms:created xsi:type="dcterms:W3CDTF">2009-04-08T07:15:50Z</dcterms:created>
  <dcterms:modified xsi:type="dcterms:W3CDTF">2018-05-03T09:09:07Z</dcterms:modified>
</cp:coreProperties>
</file>